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75" windowWidth="11340" windowHeight="6795"/>
  </bookViews>
  <sheets>
    <sheet name="Result 31.12.13" sheetId="5" r:id="rId1"/>
    <sheet name="GROUPING" sheetId="8" r:id="rId2"/>
  </sheets>
  <definedNames>
    <definedName name="_xlnm.Print_Area" localSheetId="0">'Result 31.12.13'!$A$1:$H$76</definedName>
  </definedNames>
  <calcPr calcId="125725"/>
</workbook>
</file>

<file path=xl/calcChain.xml><?xml version="1.0" encoding="utf-8"?>
<calcChain xmlns="http://schemas.openxmlformats.org/spreadsheetml/2006/main">
  <c r="C31" i="5"/>
  <c r="C26"/>
  <c r="C23"/>
  <c r="C19"/>
  <c r="C18"/>
  <c r="C17"/>
  <c r="C15"/>
  <c r="C14"/>
  <c r="C13"/>
  <c r="C20" s="1"/>
  <c r="C10"/>
  <c r="C9"/>
  <c r="C11" s="1"/>
  <c r="C22" s="1"/>
  <c r="C25" s="1"/>
  <c r="C28" s="1"/>
  <c r="C30" s="1"/>
  <c r="C32" s="1"/>
  <c r="E22"/>
  <c r="E25" s="1"/>
  <c r="E28" s="1"/>
  <c r="E30" s="1"/>
  <c r="E32" s="1"/>
  <c r="E34" s="1"/>
  <c r="D20"/>
  <c r="F20"/>
  <c r="E20"/>
  <c r="F11"/>
  <c r="H11"/>
  <c r="G11"/>
  <c r="E11"/>
  <c r="D11"/>
  <c r="D22" s="1"/>
  <c r="D25" s="1"/>
  <c r="D28" s="1"/>
  <c r="D30" s="1"/>
  <c r="D32" s="1"/>
  <c r="D34" s="1"/>
  <c r="H20"/>
  <c r="G20"/>
  <c r="H22"/>
  <c r="H25" s="1"/>
  <c r="H28" s="1"/>
  <c r="H30" s="1"/>
  <c r="H32" s="1"/>
  <c r="H34" s="1"/>
  <c r="G22"/>
  <c r="G25" s="1"/>
  <c r="G28" s="1"/>
  <c r="G30" s="1"/>
  <c r="G32" s="1"/>
  <c r="G34" s="1"/>
  <c r="F22" l="1"/>
  <c r="F25" s="1"/>
  <c r="F28" s="1"/>
  <c r="F30" s="1"/>
  <c r="F32" s="1"/>
  <c r="F34" s="1"/>
  <c r="F47" i="8"/>
  <c r="K24"/>
  <c r="K22"/>
  <c r="E111"/>
  <c r="E62"/>
  <c r="E98"/>
  <c r="E54"/>
  <c r="E76"/>
  <c r="F69"/>
  <c r="E106"/>
  <c r="E107"/>
  <c r="E100"/>
  <c r="E99"/>
  <c r="E44"/>
  <c r="F41" i="5" l="1"/>
  <c r="C34"/>
  <c r="C41" s="1"/>
  <c r="E38" i="8"/>
  <c r="E15"/>
  <c r="E8"/>
  <c r="E30"/>
  <c r="F85"/>
  <c r="F44"/>
  <c r="E55"/>
  <c r="E53"/>
  <c r="K27"/>
  <c r="J24"/>
  <c r="E29" s="1"/>
  <c r="E60"/>
  <c r="E67" s="1"/>
  <c r="F59" s="1"/>
  <c r="E26"/>
  <c r="F20" s="1"/>
  <c r="J22"/>
  <c r="J27" s="1"/>
  <c r="E40"/>
  <c r="E56" l="1"/>
  <c r="F52" s="1"/>
  <c r="E31"/>
  <c r="F27" s="1"/>
  <c r="E37"/>
  <c r="F40" s="1"/>
  <c r="F50" s="1"/>
  <c r="F114" s="1"/>
  <c r="E19"/>
  <c r="F6" s="1"/>
  <c r="F32" l="1"/>
  <c r="F115" s="1"/>
</calcChain>
</file>

<file path=xl/sharedStrings.xml><?xml version="1.0" encoding="utf-8"?>
<sst xmlns="http://schemas.openxmlformats.org/spreadsheetml/2006/main" count="212" uniqueCount="178">
  <si>
    <t>(Audited)</t>
  </si>
  <si>
    <t>Public Shareholding</t>
  </si>
  <si>
    <t>Percentage of Shares</t>
  </si>
  <si>
    <t>(as a % of the total Shareholding of promoter and Promoter group)</t>
  </si>
  <si>
    <t>Percentage of Shares(as a % of the total share capital of the company</t>
  </si>
  <si>
    <t>Percentage of shares(as a % of the total share holding of promoter and promoter group)</t>
  </si>
  <si>
    <t>Percentage of shares (as a % of the total share capital of the company)</t>
  </si>
  <si>
    <t xml:space="preserve">Reserve excluding Revaluation Reserves as per balancesheet of previous accounting year </t>
  </si>
  <si>
    <t>(a) Pledge/Encumbered -No. of shares</t>
  </si>
  <si>
    <t>(b) Non-Encumbered Number of shares</t>
  </si>
  <si>
    <t>a) No. of Shares</t>
  </si>
  <si>
    <t>b)  Percentage of Shareholding</t>
  </si>
  <si>
    <t>Promoters and promoter Group Shareholding</t>
  </si>
  <si>
    <t>(un-audited)</t>
  </si>
  <si>
    <t>Other income</t>
  </si>
  <si>
    <t>(b) Other operating Income</t>
  </si>
  <si>
    <t>Total income from operation (net)</t>
  </si>
  <si>
    <t>(a) Cost of material consumed</t>
  </si>
  <si>
    <t>(d) Employee benefits expense</t>
  </si>
  <si>
    <t>(c) Changes in inventories of finished goods,work-in-progress</t>
  </si>
  <si>
    <t>(b) Purchase of stock-in-trade</t>
  </si>
  <si>
    <t>(e) Depreciation and amortization expense</t>
  </si>
  <si>
    <t xml:space="preserve">      and stock-in-trade</t>
  </si>
  <si>
    <t>cost and exceptional items (1-2)</t>
  </si>
  <si>
    <t>Profit/(Loss) from Operations before other income, finance</t>
  </si>
  <si>
    <t>Total expenses</t>
  </si>
  <si>
    <t>Expenses:</t>
  </si>
  <si>
    <t>Income from operations:</t>
  </si>
  <si>
    <t>A</t>
  </si>
  <si>
    <t>B</t>
  </si>
  <si>
    <t xml:space="preserve">Profit/(Loss) from ordinary activities before finance cost </t>
  </si>
  <si>
    <t>and exceptional items (3-4)</t>
  </si>
  <si>
    <t>Finance costs</t>
  </si>
  <si>
    <t xml:space="preserve">Profit/(Loss) from ordinary activities after finance cost </t>
  </si>
  <si>
    <t>but before exceptional items (5-6)</t>
  </si>
  <si>
    <t>Exceptional items</t>
  </si>
  <si>
    <t>Profit/(Loss) from ordinary activities before tax(7-8)</t>
  </si>
  <si>
    <t>Tax expense</t>
  </si>
  <si>
    <t>Net Profit/(Loss) from ordinary activities after tax (9-10)</t>
  </si>
  <si>
    <t>Net Profit /Loss for the period (11-12)</t>
  </si>
  <si>
    <t>share of profit/(loss) of associates</t>
  </si>
  <si>
    <t>Minority interest</t>
  </si>
  <si>
    <t>Profit/(Loss) after taxes, minority interest and share of profit/(loss) of associates(13-14-15)</t>
  </si>
  <si>
    <t>19.i</t>
  </si>
  <si>
    <t>19.ii</t>
  </si>
  <si>
    <t>PARTICULARS OD SHAREHOLDING</t>
  </si>
  <si>
    <t>PARTICULARS</t>
  </si>
  <si>
    <t>INVESTOR COMPLAINTS</t>
  </si>
  <si>
    <t>Pending at the beginning of the quarter</t>
  </si>
  <si>
    <t>Disposed of during the quarter</t>
  </si>
  <si>
    <t>Remaining unresolved at the end of the quarter</t>
  </si>
  <si>
    <t>NIL</t>
  </si>
  <si>
    <t>Extraordinary items (net of tax expense)</t>
  </si>
  <si>
    <t>Paid-up Equity Share capital(Re.1/- per share)</t>
  </si>
  <si>
    <t>MINAXI TEXTILES LIMITED.</t>
  </si>
  <si>
    <t>INCOME</t>
  </si>
  <si>
    <t>SALES</t>
  </si>
  <si>
    <t>SALES A/C GREY</t>
  </si>
  <si>
    <t>FINISH FABRICS</t>
  </si>
  <si>
    <t>JOB WORK A/C</t>
  </si>
  <si>
    <t>KASAR</t>
  </si>
  <si>
    <t>PACKING &amp; MENDING INCOME</t>
  </si>
  <si>
    <t>RATE DIFF / DISCOUNT</t>
  </si>
  <si>
    <t>SALES RETURN</t>
  </si>
  <si>
    <t>SHORTAGE IN LENGTH</t>
  </si>
  <si>
    <t>SIZING CHARGES</t>
  </si>
  <si>
    <t>OTHER INCOME</t>
  </si>
  <si>
    <t xml:space="preserve">BANK INTEREST ON FD </t>
  </si>
  <si>
    <t>RM</t>
  </si>
  <si>
    <t>G.E.B. INTEREST ON SECURITY DEPOSIT</t>
  </si>
  <si>
    <t>FABRIC</t>
  </si>
  <si>
    <t>STORES</t>
  </si>
  <si>
    <t>INCREASE/DECREASE IN STOCK</t>
  </si>
  <si>
    <t xml:space="preserve"> </t>
  </si>
  <si>
    <t>OPENING STOCK</t>
  </si>
  <si>
    <t>CLOSING STOCK</t>
  </si>
  <si>
    <t>TOTAL AMOUNT</t>
  </si>
  <si>
    <t>RAW MATERIAL</t>
  </si>
  <si>
    <t>OP.STOCK</t>
  </si>
  <si>
    <t>PURCHASE</t>
  </si>
  <si>
    <t>TRANSPORT INWARD</t>
  </si>
  <si>
    <t>LESS: CLOSING STOCK</t>
  </si>
  <si>
    <t>SIZING EXP</t>
  </si>
  <si>
    <t>SIZING EXP (MATERIAL)</t>
  </si>
  <si>
    <t>CUTTING/BRUSHING/DYING/MENDING/WARPING  EXP</t>
  </si>
  <si>
    <t>TOTAL PURCHASE</t>
  </si>
  <si>
    <t>STORES &amp; OTHERS</t>
  </si>
  <si>
    <t>PURCHASE STORES/SPARES</t>
  </si>
  <si>
    <t>OTHER MFG EXP.</t>
  </si>
  <si>
    <t>PACKING MATERIAL</t>
  </si>
  <si>
    <t>CL.STOCK</t>
  </si>
  <si>
    <t xml:space="preserve">ELECTRIC ENERGY  </t>
  </si>
  <si>
    <t>FACTORY EXP.</t>
  </si>
  <si>
    <t>MACHINERY REP EXP</t>
  </si>
  <si>
    <t xml:space="preserve">WATER CHARGES  </t>
  </si>
  <si>
    <t>PERSONNEL EXP.</t>
  </si>
  <si>
    <t>BONUS EXP</t>
  </si>
  <si>
    <t xml:space="preserve">FACTORY WAGES   </t>
  </si>
  <si>
    <t xml:space="preserve">STAFF WELFARE EXP </t>
  </si>
  <si>
    <t>FINANCE EXPENSES</t>
  </si>
  <si>
    <t>DEPRECIATION</t>
  </si>
  <si>
    <t>DEFFER TAX EXP</t>
  </si>
  <si>
    <t>ADMM. &amp; SELLING EXP.</t>
  </si>
  <si>
    <t>ADVERTISEMENT EXP</t>
  </si>
  <si>
    <t>AUDIT EXP</t>
  </si>
  <si>
    <t>COMMISSION EXPENCE</t>
  </si>
  <si>
    <t>CONVEYANCE EXP</t>
  </si>
  <si>
    <t>COMPUTER &amp; PRINTER REPAIRING EXP</t>
  </si>
  <si>
    <t>INSURANCE EXP</t>
  </si>
  <si>
    <t>INCOMETAX EXPENCE</t>
  </si>
  <si>
    <t>MEMBER SHIP/ LISTING  / CUSTODY CHARGES</t>
  </si>
  <si>
    <t>LEGAL/PROFESSIONAL &amp; CONSULTANCY EXP</t>
  </si>
  <si>
    <t>NOTIFIED AREA TAX</t>
  </si>
  <si>
    <t>OFFICE EXP</t>
  </si>
  <si>
    <t>OFFICE RENT (NCM)</t>
  </si>
  <si>
    <t>POSTAGE/TELEPHONE EXP.</t>
  </si>
  <si>
    <t>PRINTING/STATIONERY EXP</t>
  </si>
  <si>
    <t>PROCESS CHARGES (DEDUCTED BY PARTY)</t>
  </si>
  <si>
    <t>R.O.C. EXPENCE</t>
  </si>
  <si>
    <t>SERVICE TAX</t>
  </si>
  <si>
    <t>TOTAL</t>
  </si>
  <si>
    <t>PROFIT</t>
  </si>
  <si>
    <t>30.06.13</t>
  </si>
  <si>
    <t>31.03.13</t>
  </si>
  <si>
    <t>ESI/PF/PRO.TAX EXP</t>
  </si>
  <si>
    <t>MAMTA KIT (EXPENCE)</t>
  </si>
  <si>
    <t>CLEARANCE &amp; FORWARDING CHARGES (IMPORT)</t>
  </si>
  <si>
    <t>TRAVELLING EXPENCE (FOR FACTORY WORK)</t>
  </si>
  <si>
    <t>OFFICE ELE BILL EXP (NEW CLOTH MARKET)</t>
  </si>
  <si>
    <t>PROFIT ON SALES OF MACHINERY</t>
  </si>
  <si>
    <t>QUALITY CLAIM EXP</t>
  </si>
  <si>
    <t xml:space="preserve">FACTORY BONUS  </t>
  </si>
  <si>
    <t xml:space="preserve">DIRECTOR BONUS </t>
  </si>
  <si>
    <t>TRADING FABRIC STOCK</t>
  </si>
  <si>
    <t>MAMTA KIT (SALES)</t>
  </si>
  <si>
    <t>MAMTA KIT (PURCHASE)</t>
  </si>
  <si>
    <t>MAMTA KIT (DIRECT EXPENCE)</t>
  </si>
  <si>
    <t>INCOMETAX EXPENCE (2012-2013)</t>
  </si>
  <si>
    <t>INTEREST ON TDS / VAT / CST</t>
  </si>
  <si>
    <t>DONATION EXPENCE</t>
  </si>
  <si>
    <t>MINAXI TEXTILES LTD</t>
  </si>
  <si>
    <t>REGD.OFFICE-PLOT NO-3311 , GIDC ,PHASE IV, CHHATRAL, TA-KALOL, DIST-GANDHINAGAR</t>
  </si>
  <si>
    <t xml:space="preserve"> PART-1                                                                                                                                                                                       (Rs. In Lakhs)</t>
  </si>
  <si>
    <t xml:space="preserve">      Particular</t>
  </si>
  <si>
    <t>Quarter Ended</t>
  </si>
  <si>
    <t>Half Yearly Ended</t>
  </si>
  <si>
    <t>Year Ended</t>
  </si>
  <si>
    <t>E.P.C.G. LICENSE FEES</t>
  </si>
  <si>
    <t>MFG &amp; PROFIT/LOSS ACCOUNT FOR THE PERIOD ENDED ON 31st DECEMBER-2013</t>
  </si>
  <si>
    <t>31.12.13</t>
  </si>
  <si>
    <t>G.I.D.C. DIRECTOR TRANSFER FEES</t>
  </si>
  <si>
    <t>VEHICLE DIESEL/PETROL/REPAIRING  EXP</t>
  </si>
  <si>
    <t>DIRECTOR SALARY</t>
  </si>
  <si>
    <t>STATEMENT OF STANDALONE UNAUDITED RESULT FOR THE QUARTER 31.12.2013</t>
  </si>
  <si>
    <t>Sr.no</t>
  </si>
  <si>
    <t xml:space="preserve">(a) Net Sales/ Income from Operation </t>
  </si>
  <si>
    <t>(f)  Others Expenses</t>
  </si>
  <si>
    <t xml:space="preserve">Earnings Per Share(EPS)                  </t>
  </si>
  <si>
    <t xml:space="preserve"> a). Basic and diluted EPS before Extraordinary items for the period,for the year to date and for the previous year (not to be annualized)</t>
  </si>
  <si>
    <t>b). Basic and diluted EPS after Extraordinary items for the period,for the year to date and for the previous year (not to be annualized)</t>
  </si>
  <si>
    <t>Nill</t>
  </si>
  <si>
    <t>31.12.2013</t>
  </si>
  <si>
    <t xml:space="preserve">Received during the quarter </t>
  </si>
  <si>
    <t>NOTES:</t>
  </si>
  <si>
    <t>The above un audited (provisional)  financial result as reviewed by  the Audit Committee were taken on record by the Board of Directors of the Company in their meeting held on 31.12.2013</t>
  </si>
  <si>
    <t>The limited review has  been carried out by the Auditors of the company</t>
  </si>
  <si>
    <t>The Company operates in a singal segment.</t>
  </si>
  <si>
    <t>The previous year/period figures have been regrouped and/or rearranged wherever considered necessary.</t>
  </si>
  <si>
    <t>BY ORDER OF THE BOARD</t>
  </si>
  <si>
    <t>DATE: 31.12.2013</t>
  </si>
  <si>
    <t>FOR , MINAXI TEXTILES LIMITED</t>
  </si>
  <si>
    <t>PLACE: CHHATRAL</t>
  </si>
  <si>
    <t>BHARATBHAI P PATEL</t>
  </si>
  <si>
    <t>Mg.DIRECTOR</t>
  </si>
  <si>
    <t xml:space="preserve"> 31.12.12</t>
  </si>
  <si>
    <t xml:space="preserve"> 31.12.13</t>
  </si>
  <si>
    <t xml:space="preserve"> 31.03.13</t>
  </si>
  <si>
    <t>30.09.13</t>
  </si>
</sst>
</file>

<file path=xl/styles.xml><?xml version="1.0" encoding="utf-8"?>
<styleSheet xmlns="http://schemas.openxmlformats.org/spreadsheetml/2006/main">
  <fonts count="10">
    <font>
      <sz val="10"/>
      <name val="Arial"/>
    </font>
    <font>
      <b/>
      <sz val="10"/>
      <name val="Arial"/>
      <family val="2"/>
    </font>
    <font>
      <sz val="10"/>
      <name val="Arial"/>
      <family val="2"/>
    </font>
    <font>
      <sz val="10"/>
      <name val="Arial"/>
    </font>
    <font>
      <b/>
      <u/>
      <sz val="10"/>
      <name val="Arial"/>
      <family val="2"/>
    </font>
    <font>
      <u/>
      <sz val="10"/>
      <name val="Arial"/>
      <family val="2"/>
    </font>
    <font>
      <b/>
      <sz val="11"/>
      <color theme="1"/>
      <name val="Calibri"/>
      <family val="2"/>
      <scheme val="minor"/>
    </font>
    <font>
      <b/>
      <sz val="10"/>
      <color theme="1"/>
      <name val="Calibri"/>
      <family val="2"/>
      <scheme val="minor"/>
    </font>
    <font>
      <sz val="10"/>
      <color theme="1"/>
      <name val="Calibri"/>
      <family val="2"/>
      <scheme val="minor"/>
    </font>
    <font>
      <b/>
      <u/>
      <sz val="11"/>
      <color theme="1"/>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141">
    <xf numFmtId="0" fontId="0" fillId="0" borderId="0" xfId="0"/>
    <xf numFmtId="0" fontId="2" fillId="0" borderId="0" xfId="0" applyFont="1" applyBorder="1" applyAlignment="1">
      <alignment horizontal="center"/>
    </xf>
    <xf numFmtId="0" fontId="2" fillId="0" borderId="0" xfId="0" applyFont="1" applyBorder="1" applyAlignment="1"/>
    <xf numFmtId="0" fontId="2" fillId="0" borderId="0" xfId="0" applyFont="1" applyBorder="1" applyAlignment="1">
      <alignment vertical="center"/>
    </xf>
    <xf numFmtId="0" fontId="2" fillId="0" borderId="1" xfId="0" applyFont="1" applyBorder="1" applyAlignment="1"/>
    <xf numFmtId="0" fontId="2" fillId="0" borderId="2" xfId="0" applyFont="1" applyBorder="1" applyAlignment="1"/>
    <xf numFmtId="0" fontId="2" fillId="0" borderId="3" xfId="0" applyFont="1" applyBorder="1" applyAlignment="1">
      <alignment horizontal="left"/>
    </xf>
    <xf numFmtId="0" fontId="2" fillId="0" borderId="0" xfId="0" applyFont="1" applyBorder="1" applyAlignment="1">
      <alignment horizontal="left"/>
    </xf>
    <xf numFmtId="0" fontId="2" fillId="0" borderId="4" xfId="0" applyFont="1" applyBorder="1" applyAlignment="1">
      <alignment horizontal="left"/>
    </xf>
    <xf numFmtId="0" fontId="2" fillId="0" borderId="4" xfId="0" applyFont="1" applyBorder="1" applyAlignment="1"/>
    <xf numFmtId="0" fontId="2" fillId="0" borderId="4" xfId="0" applyFont="1" applyBorder="1" applyAlignment="1">
      <alignment horizontal="right"/>
    </xf>
    <xf numFmtId="0" fontId="2" fillId="0" borderId="5" xfId="0" applyFont="1" applyFill="1" applyBorder="1" applyAlignment="1"/>
    <xf numFmtId="0" fontId="2" fillId="0" borderId="5" xfId="0" applyFont="1" applyFill="1" applyBorder="1" applyAlignment="1">
      <alignment horizontal="right"/>
    </xf>
    <xf numFmtId="0" fontId="2" fillId="0" borderId="6" xfId="0" applyFont="1" applyFill="1" applyBorder="1" applyAlignment="1">
      <alignment horizontal="right"/>
    </xf>
    <xf numFmtId="0" fontId="2" fillId="0" borderId="0" xfId="0" applyFont="1" applyFill="1" applyBorder="1" applyAlignment="1"/>
    <xf numFmtId="0" fontId="2" fillId="0" borderId="10" xfId="0" applyFont="1" applyBorder="1" applyAlignment="1"/>
    <xf numFmtId="0" fontId="2" fillId="0" borderId="8" xfId="0" applyFont="1" applyBorder="1" applyAlignment="1">
      <alignment horizontal="right"/>
    </xf>
    <xf numFmtId="0" fontId="5" fillId="0" borderId="0" xfId="0" applyFont="1" applyBorder="1" applyAlignment="1"/>
    <xf numFmtId="0" fontId="2" fillId="0" borderId="0" xfId="0" applyFont="1" applyBorder="1" applyAlignment="1">
      <alignment horizontal="right"/>
    </xf>
    <xf numFmtId="0" fontId="2" fillId="0" borderId="0" xfId="0" applyFont="1" applyFill="1" applyBorder="1" applyAlignment="1">
      <alignment horizontal="right"/>
    </xf>
    <xf numFmtId="0" fontId="2" fillId="0" borderId="1" xfId="0" applyFont="1" applyFill="1" applyBorder="1" applyAlignment="1">
      <alignment horizontal="right"/>
    </xf>
    <xf numFmtId="0" fontId="2" fillId="0" borderId="1" xfId="0" applyFont="1" applyBorder="1" applyAlignment="1">
      <alignment horizontal="right"/>
    </xf>
    <xf numFmtId="0" fontId="2" fillId="0" borderId="5" xfId="0" applyFont="1" applyBorder="1" applyAlignment="1">
      <alignment horizontal="right"/>
    </xf>
    <xf numFmtId="0" fontId="2" fillId="0" borderId="3" xfId="0" applyFont="1" applyBorder="1" applyAlignment="1"/>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Fill="1" applyBorder="1" applyAlignment="1">
      <alignment horizontal="right"/>
    </xf>
    <xf numFmtId="0" fontId="2" fillId="0" borderId="6" xfId="0" applyFont="1" applyBorder="1" applyAlignment="1">
      <alignment horizontal="right"/>
    </xf>
    <xf numFmtId="1" fontId="2" fillId="0" borderId="5" xfId="0" applyNumberFormat="1" applyFont="1" applyBorder="1" applyAlignment="1">
      <alignment horizontal="right"/>
    </xf>
    <xf numFmtId="1" fontId="2" fillId="0" borderId="8" xfId="0" applyNumberFormat="1" applyFont="1" applyBorder="1" applyAlignment="1">
      <alignment horizontal="right"/>
    </xf>
    <xf numFmtId="0" fontId="2" fillId="0" borderId="9" xfId="0" applyFont="1" applyBorder="1" applyAlignment="1"/>
    <xf numFmtId="1" fontId="2" fillId="0" borderId="0" xfId="0" applyNumberFormat="1" applyFont="1" applyBorder="1" applyAlignment="1"/>
    <xf numFmtId="0" fontId="1" fillId="0" borderId="11" xfId="0" applyFont="1" applyBorder="1" applyAlignment="1">
      <alignment horizontal="right"/>
    </xf>
    <xf numFmtId="1" fontId="1" fillId="0" borderId="7" xfId="0" applyNumberFormat="1" applyFont="1" applyBorder="1" applyAlignment="1">
      <alignment horizontal="right"/>
    </xf>
    <xf numFmtId="1" fontId="1" fillId="0" borderId="0" xfId="0" applyNumberFormat="1" applyFont="1" applyBorder="1" applyAlignment="1">
      <alignment horizontal="right"/>
    </xf>
    <xf numFmtId="14" fontId="1" fillId="0" borderId="12" xfId="0" applyNumberFormat="1" applyFont="1" applyBorder="1" applyAlignment="1">
      <alignment horizontal="right" vertical="center"/>
    </xf>
    <xf numFmtId="14" fontId="1" fillId="0" borderId="12" xfId="0" applyNumberFormat="1" applyFont="1" applyFill="1" applyBorder="1" applyAlignment="1">
      <alignment horizontal="right" vertical="center"/>
    </xf>
    <xf numFmtId="0" fontId="2" fillId="0" borderId="12" xfId="0" applyFont="1" applyBorder="1" applyAlignment="1"/>
    <xf numFmtId="0" fontId="1" fillId="0" borderId="12" xfId="0" applyFont="1" applyBorder="1" applyAlignment="1"/>
    <xf numFmtId="0" fontId="2" fillId="0" borderId="12" xfId="0" applyFont="1" applyFill="1" applyBorder="1" applyAlignment="1"/>
    <xf numFmtId="0" fontId="1" fillId="0" borderId="12" xfId="0" applyFont="1" applyFill="1" applyBorder="1" applyAlignment="1"/>
    <xf numFmtId="0" fontId="2" fillId="0" borderId="0" xfId="0" applyFont="1" applyBorder="1" applyAlignment="1"/>
    <xf numFmtId="0" fontId="2" fillId="0" borderId="1" xfId="0" applyFont="1" applyFill="1" applyBorder="1" applyAlignment="1"/>
    <xf numFmtId="0" fontId="1" fillId="0" borderId="6" xfId="0" applyFont="1" applyFill="1" applyBorder="1" applyAlignment="1"/>
    <xf numFmtId="0" fontId="1" fillId="0" borderId="0" xfId="0" applyFont="1" applyFill="1" applyBorder="1" applyAlignment="1">
      <alignment horizontal="right"/>
    </xf>
    <xf numFmtId="0" fontId="2" fillId="0" borderId="12" xfId="0" applyFont="1" applyBorder="1" applyAlignment="1">
      <alignment horizontal="right"/>
    </xf>
    <xf numFmtId="0" fontId="1" fillId="0" borderId="12" xfId="0" applyFont="1" applyFill="1" applyBorder="1" applyAlignment="1">
      <alignment horizontal="right"/>
    </xf>
    <xf numFmtId="0" fontId="1" fillId="0" borderId="8" xfId="0" applyFont="1" applyBorder="1" applyAlignment="1">
      <alignment horizontal="right"/>
    </xf>
    <xf numFmtId="0" fontId="1" fillId="0" borderId="6" xfId="0" applyFont="1" applyFill="1" applyBorder="1" applyAlignment="1">
      <alignment horizontal="right"/>
    </xf>
    <xf numFmtId="1" fontId="2" fillId="0" borderId="12" xfId="0" applyNumberFormat="1" applyFont="1" applyBorder="1" applyAlignment="1">
      <alignment horizontal="right"/>
    </xf>
    <xf numFmtId="0" fontId="7" fillId="0" borderId="12" xfId="0" applyFont="1" applyBorder="1" applyAlignment="1">
      <alignment vertical="center" wrapText="1"/>
    </xf>
    <xf numFmtId="0" fontId="7" fillId="0" borderId="12" xfId="0" applyFont="1" applyBorder="1" applyAlignment="1">
      <alignment horizontal="center" vertical="center"/>
    </xf>
    <xf numFmtId="0" fontId="7" fillId="0" borderId="12" xfId="0" applyFont="1" applyBorder="1"/>
    <xf numFmtId="0" fontId="7" fillId="0" borderId="12" xfId="0" applyFont="1" applyBorder="1" applyAlignment="1">
      <alignment horizontal="center"/>
    </xf>
    <xf numFmtId="0" fontId="8" fillId="0" borderId="12" xfId="0" applyFont="1" applyBorder="1" applyAlignment="1">
      <alignment horizontal="center"/>
    </xf>
    <xf numFmtId="0" fontId="8" fillId="0" borderId="12" xfId="0" applyFont="1" applyBorder="1"/>
    <xf numFmtId="2" fontId="8" fillId="0" borderId="12" xfId="0" applyNumberFormat="1" applyFont="1" applyBorder="1"/>
    <xf numFmtId="0" fontId="8" fillId="0" borderId="13" xfId="0" applyFont="1" applyBorder="1" applyAlignment="1">
      <alignment horizontal="center"/>
    </xf>
    <xf numFmtId="0" fontId="8" fillId="0" borderId="16" xfId="0" applyFont="1" applyBorder="1"/>
    <xf numFmtId="0" fontId="8" fillId="0" borderId="12" xfId="0" applyFont="1" applyBorder="1" applyAlignment="1">
      <alignment horizontal="center" vertical="center"/>
    </xf>
    <xf numFmtId="0" fontId="7" fillId="0" borderId="12" xfId="0" applyFont="1" applyBorder="1" applyAlignment="1">
      <alignment wrapText="1"/>
    </xf>
    <xf numFmtId="0" fontId="8" fillId="0" borderId="12" xfId="0" applyFont="1" applyBorder="1" applyAlignment="1">
      <alignment wrapText="1"/>
    </xf>
    <xf numFmtId="0" fontId="8" fillId="0" borderId="12" xfId="0" applyFont="1" applyBorder="1" applyAlignment="1"/>
    <xf numFmtId="0" fontId="8" fillId="0" borderId="12" xfId="0" applyFont="1" applyBorder="1" applyAlignment="1">
      <alignment vertical="center"/>
    </xf>
    <xf numFmtId="2" fontId="8" fillId="0" borderId="12" xfId="0" applyNumberFormat="1" applyFont="1" applyBorder="1" applyAlignment="1">
      <alignment horizontal="right" vertical="center"/>
    </xf>
    <xf numFmtId="2" fontId="8" fillId="0" borderId="12" xfId="0" applyNumberFormat="1" applyFont="1" applyBorder="1" applyAlignment="1">
      <alignment vertical="center"/>
    </xf>
    <xf numFmtId="1" fontId="8" fillId="0" borderId="12" xfId="0" applyNumberFormat="1" applyFont="1" applyBorder="1"/>
    <xf numFmtId="2" fontId="8" fillId="0" borderId="12" xfId="0" applyNumberFormat="1" applyFont="1" applyBorder="1" applyAlignment="1">
      <alignment horizontal="center" vertical="center"/>
    </xf>
    <xf numFmtId="0" fontId="8" fillId="0" borderId="0" xfId="0" applyFont="1"/>
    <xf numFmtId="14" fontId="7" fillId="0" borderId="12" xfId="0" applyNumberFormat="1" applyFont="1" applyBorder="1" applyAlignment="1">
      <alignment horizontal="center"/>
    </xf>
    <xf numFmtId="0" fontId="0" fillId="0" borderId="0" xfId="0" applyAlignment="1">
      <alignment horizontal="center" vertical="center"/>
    </xf>
    <xf numFmtId="0" fontId="8" fillId="0" borderId="0" xfId="0" applyFont="1" applyFill="1" applyBorder="1" applyAlignment="1">
      <alignment wrapText="1"/>
    </xf>
    <xf numFmtId="0" fontId="0" fillId="0" borderId="0" xfId="0" applyAlignment="1">
      <alignment horizontal="left"/>
    </xf>
    <xf numFmtId="0" fontId="0" fillId="0" borderId="0" xfId="0" applyAlignment="1"/>
    <xf numFmtId="2" fontId="7" fillId="0" borderId="12" xfId="0" applyNumberFormat="1" applyFont="1" applyBorder="1"/>
    <xf numFmtId="0" fontId="7" fillId="0" borderId="1" xfId="0" applyFont="1" applyBorder="1" applyAlignment="1">
      <alignment vertical="center" wrapText="1"/>
    </xf>
    <xf numFmtId="14" fontId="7" fillId="0" borderId="1" xfId="0" applyNumberFormat="1" applyFont="1" applyBorder="1" applyAlignment="1">
      <alignment horizontal="center" vertical="center"/>
    </xf>
    <xf numFmtId="2" fontId="0" fillId="0" borderId="0" xfId="0" applyNumberFormat="1"/>
    <xf numFmtId="0" fontId="0" fillId="0" borderId="0" xfId="0" applyAlignment="1">
      <alignment horizontal="left"/>
    </xf>
    <xf numFmtId="0" fontId="0" fillId="0" borderId="0" xfId="0" applyAlignment="1">
      <alignment horizontal="center"/>
    </xf>
    <xf numFmtId="0" fontId="6" fillId="0" borderId="12" xfId="0" applyFont="1" applyBorder="1" applyAlignment="1">
      <alignment horizontal="center"/>
    </xf>
    <xf numFmtId="14" fontId="7" fillId="0" borderId="13"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14" fontId="7" fillId="0" borderId="16"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0" xfId="0" applyFont="1" applyAlignment="1">
      <alignment horizontal="left"/>
    </xf>
    <xf numFmtId="0" fontId="8" fillId="0" borderId="0" xfId="0" applyFont="1" applyFill="1" applyBorder="1" applyAlignment="1">
      <alignment horizontal="left" wrapText="1"/>
    </xf>
    <xf numFmtId="0" fontId="8" fillId="0" borderId="0" xfId="0" applyFont="1" applyAlignment="1">
      <alignment horizontal="left"/>
    </xf>
    <xf numFmtId="0" fontId="2" fillId="0" borderId="12" xfId="0" applyFont="1" applyBorder="1" applyAlignment="1">
      <alignment horizontal="left"/>
    </xf>
    <xf numFmtId="0" fontId="1" fillId="0" borderId="0" xfId="0" applyFont="1" applyBorder="1" applyAlignment="1">
      <alignment horizont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4" fillId="0" borderId="14" xfId="0" applyFont="1" applyBorder="1" applyAlignment="1">
      <alignment horizontal="left"/>
    </xf>
    <xf numFmtId="0" fontId="4" fillId="0" borderId="17" xfId="0" applyFont="1" applyBorder="1" applyAlignment="1">
      <alignment horizontal="left"/>
    </xf>
    <xf numFmtId="0" fontId="4" fillId="0" borderId="12" xfId="0" applyFont="1" applyBorder="1" applyAlignment="1">
      <alignment horizontal="left"/>
    </xf>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0" fontId="5" fillId="0" borderId="12" xfId="0" applyFont="1" applyBorder="1" applyAlignment="1">
      <alignment horizontal="left"/>
    </xf>
    <xf numFmtId="0" fontId="2" fillId="0" borderId="12" xfId="0" applyFont="1" applyBorder="1" applyAlignment="1">
      <alignment horizontal="center"/>
    </xf>
    <xf numFmtId="0" fontId="2" fillId="0" borderId="12" xfId="0" applyFont="1" applyFill="1" applyBorder="1" applyAlignment="1">
      <alignment horizontal="left"/>
    </xf>
    <xf numFmtId="0" fontId="3" fillId="0" borderId="12" xfId="0" applyNumberFormat="1" applyFont="1" applyFill="1" applyBorder="1" applyAlignment="1" applyProtection="1">
      <alignment horizontal="left"/>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4" fillId="0" borderId="2" xfId="0" applyFont="1" applyBorder="1" applyAlignment="1">
      <alignment horizontal="left"/>
    </xf>
    <xf numFmtId="0" fontId="2" fillId="0" borderId="3" xfId="0" applyFont="1" applyBorder="1" applyAlignment="1">
      <alignment horizontal="left"/>
    </xf>
    <xf numFmtId="0" fontId="2" fillId="0" borderId="0" xfId="0" applyFont="1" applyBorder="1" applyAlignment="1">
      <alignment horizontal="left"/>
    </xf>
    <xf numFmtId="0" fontId="2" fillId="0" borderId="4" xfId="0" applyFont="1" applyBorder="1" applyAlignment="1">
      <alignment horizontal="left"/>
    </xf>
    <xf numFmtId="0" fontId="1" fillId="0" borderId="3" xfId="0" applyFont="1" applyBorder="1" applyAlignment="1">
      <alignment horizontal="right"/>
    </xf>
    <xf numFmtId="0" fontId="1" fillId="0" borderId="0" xfId="0" applyFont="1" applyBorder="1" applyAlignment="1">
      <alignment horizontal="right"/>
    </xf>
    <xf numFmtId="0" fontId="1" fillId="0" borderId="4" xfId="0" applyFont="1" applyBorder="1" applyAlignment="1">
      <alignment horizontal="right"/>
    </xf>
    <xf numFmtId="0" fontId="3" fillId="0" borderId="0" xfId="0" applyNumberFormat="1" applyFont="1" applyFill="1" applyBorder="1" applyAlignment="1" applyProtection="1">
      <alignment horizontal="left"/>
    </xf>
    <xf numFmtId="0" fontId="3" fillId="0" borderId="4" xfId="0" applyNumberFormat="1" applyFont="1" applyFill="1" applyBorder="1" applyAlignment="1" applyProtection="1">
      <alignment horizontal="left"/>
    </xf>
    <xf numFmtId="0" fontId="2" fillId="0" borderId="13"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4" fillId="0" borderId="13"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1" fillId="0" borderId="12" xfId="0" applyFont="1" applyBorder="1" applyAlignment="1">
      <alignment horizontal="left"/>
    </xf>
    <xf numFmtId="0" fontId="0" fillId="0" borderId="12" xfId="0" applyBorder="1" applyAlignment="1">
      <alignment horizontal="left"/>
    </xf>
    <xf numFmtId="0" fontId="2" fillId="0" borderId="14" xfId="0" applyFont="1" applyBorder="1" applyAlignment="1">
      <alignment horizontal="center"/>
    </xf>
    <xf numFmtId="0" fontId="2" fillId="0" borderId="17" xfId="0" applyFont="1" applyBorder="1" applyAlignment="1">
      <alignment horizontal="center"/>
    </xf>
    <xf numFmtId="0" fontId="2" fillId="0" borderId="2" xfId="0" applyFont="1" applyBorder="1" applyAlignment="1">
      <alignment horizontal="center"/>
    </xf>
    <xf numFmtId="0" fontId="2" fillId="0" borderId="12" xfId="0" applyFont="1" applyBorder="1" applyAlignment="1"/>
    <xf numFmtId="0" fontId="2" fillId="0" borderId="12" xfId="0" applyFont="1" applyBorder="1" applyAlignment="1">
      <alignment horizontal="left" shrinkToFi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12" xfId="0" applyFont="1" applyBorder="1" applyAlignment="1"/>
    <xf numFmtId="0" fontId="4" fillId="0" borderId="3"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76"/>
  <sheetViews>
    <sheetView tabSelected="1" workbookViewId="0">
      <selection activeCell="F31" sqref="F31"/>
    </sheetView>
  </sheetViews>
  <sheetFormatPr defaultRowHeight="12.75" customHeight="1"/>
  <cols>
    <col min="1" max="1" width="4.7109375" customWidth="1"/>
    <col min="2" max="2" width="43.42578125" customWidth="1"/>
    <col min="3" max="3" width="9.85546875" customWidth="1"/>
    <col min="4" max="4" width="9.7109375" customWidth="1"/>
    <col min="5" max="5" width="10.42578125" customWidth="1"/>
    <col min="6" max="6" width="9.7109375" customWidth="1"/>
    <col min="7" max="7" width="9.5703125" customWidth="1"/>
    <col min="8" max="8" width="10.140625" customWidth="1"/>
  </cols>
  <sheetData>
    <row r="1" spans="1:10" ht="12.75" customHeight="1">
      <c r="A1" s="81" t="s">
        <v>140</v>
      </c>
      <c r="B1" s="81"/>
      <c r="C1" s="81"/>
      <c r="D1" s="81"/>
      <c r="E1" s="81"/>
      <c r="F1" s="81"/>
      <c r="G1" s="81"/>
      <c r="H1" s="81"/>
    </row>
    <row r="2" spans="1:10" ht="12.75" customHeight="1">
      <c r="A2" s="81" t="s">
        <v>141</v>
      </c>
      <c r="B2" s="81"/>
      <c r="C2" s="81"/>
      <c r="D2" s="81"/>
      <c r="E2" s="81"/>
      <c r="F2" s="81"/>
      <c r="G2" s="81"/>
      <c r="H2" s="81"/>
    </row>
    <row r="3" spans="1:10" ht="12.75" customHeight="1">
      <c r="A3" s="81" t="s">
        <v>142</v>
      </c>
      <c r="B3" s="81"/>
      <c r="C3" s="81"/>
      <c r="D3" s="81"/>
      <c r="E3" s="81"/>
      <c r="F3" s="81"/>
      <c r="G3" s="81"/>
      <c r="H3" s="81"/>
    </row>
    <row r="4" spans="1:10" ht="12.75" customHeight="1">
      <c r="A4" s="81" t="s">
        <v>153</v>
      </c>
      <c r="B4" s="81"/>
      <c r="C4" s="81"/>
      <c r="D4" s="81"/>
      <c r="E4" s="81"/>
      <c r="F4" s="81"/>
      <c r="G4" s="81"/>
      <c r="H4" s="81"/>
    </row>
    <row r="5" spans="1:10" ht="25.5">
      <c r="A5" s="51" t="s">
        <v>154</v>
      </c>
      <c r="B5" s="52" t="s">
        <v>143</v>
      </c>
      <c r="C5" s="82" t="s">
        <v>144</v>
      </c>
      <c r="D5" s="83"/>
      <c r="E5" s="84"/>
      <c r="F5" s="85" t="s">
        <v>145</v>
      </c>
      <c r="G5" s="86"/>
      <c r="H5" s="76" t="s">
        <v>146</v>
      </c>
    </row>
    <row r="6" spans="1:10">
      <c r="A6" s="53"/>
      <c r="B6" s="53"/>
      <c r="C6" s="77" t="s">
        <v>149</v>
      </c>
      <c r="D6" s="77" t="s">
        <v>177</v>
      </c>
      <c r="E6" s="76" t="s">
        <v>174</v>
      </c>
      <c r="F6" s="76" t="s">
        <v>175</v>
      </c>
      <c r="G6" s="76" t="s">
        <v>174</v>
      </c>
      <c r="H6" s="76" t="s">
        <v>176</v>
      </c>
    </row>
    <row r="7" spans="1:10" ht="12.75" customHeight="1">
      <c r="A7" s="53"/>
      <c r="B7" s="53"/>
      <c r="C7" s="54" t="s">
        <v>13</v>
      </c>
      <c r="D7" s="54" t="s">
        <v>13</v>
      </c>
      <c r="E7" s="54" t="s">
        <v>13</v>
      </c>
      <c r="F7" s="54" t="s">
        <v>13</v>
      </c>
      <c r="G7" s="54" t="s">
        <v>13</v>
      </c>
      <c r="H7" s="54" t="s">
        <v>0</v>
      </c>
    </row>
    <row r="8" spans="1:10" ht="12.75" customHeight="1">
      <c r="A8" s="55">
        <v>1</v>
      </c>
      <c r="B8" s="53" t="s">
        <v>27</v>
      </c>
      <c r="C8" s="56"/>
      <c r="D8" s="56"/>
      <c r="E8" s="56"/>
      <c r="F8" s="56"/>
      <c r="G8" s="56"/>
      <c r="H8" s="56"/>
    </row>
    <row r="9" spans="1:10" ht="12.75" customHeight="1">
      <c r="A9" s="55"/>
      <c r="B9" s="56" t="s">
        <v>155</v>
      </c>
      <c r="C9" s="57">
        <f>+F9-D9</f>
        <v>2628.95</v>
      </c>
      <c r="D9" s="57">
        <v>1256.24</v>
      </c>
      <c r="E9" s="57">
        <v>947.2</v>
      </c>
      <c r="F9" s="56">
        <v>3885.19</v>
      </c>
      <c r="G9" s="56">
        <v>2691.62</v>
      </c>
      <c r="H9" s="56">
        <v>3782.07</v>
      </c>
      <c r="J9" s="78"/>
    </row>
    <row r="10" spans="1:10" ht="12.75" customHeight="1">
      <c r="A10" s="55"/>
      <c r="B10" s="56" t="s">
        <v>15</v>
      </c>
      <c r="C10" s="57">
        <f>+F10-D10</f>
        <v>0</v>
      </c>
      <c r="D10" s="57">
        <v>0</v>
      </c>
      <c r="E10" s="57">
        <v>0</v>
      </c>
      <c r="F10" s="56">
        <v>0</v>
      </c>
      <c r="G10" s="57">
        <v>0</v>
      </c>
      <c r="H10" s="57">
        <v>0</v>
      </c>
      <c r="J10" s="78"/>
    </row>
    <row r="11" spans="1:10" ht="12.75" customHeight="1">
      <c r="A11" s="55"/>
      <c r="B11" s="56" t="s">
        <v>16</v>
      </c>
      <c r="C11" s="57">
        <f t="shared" ref="C11:H11" si="0">C9+C10</f>
        <v>2628.95</v>
      </c>
      <c r="D11" s="57">
        <f t="shared" si="0"/>
        <v>1256.24</v>
      </c>
      <c r="E11" s="57">
        <f t="shared" si="0"/>
        <v>947.2</v>
      </c>
      <c r="F11" s="57">
        <f t="shared" si="0"/>
        <v>3885.19</v>
      </c>
      <c r="G11" s="57">
        <f t="shared" si="0"/>
        <v>2691.62</v>
      </c>
      <c r="H11" s="57">
        <f t="shared" si="0"/>
        <v>3782.07</v>
      </c>
    </row>
    <row r="12" spans="1:10" ht="12.75" customHeight="1">
      <c r="A12" s="55">
        <v>2</v>
      </c>
      <c r="B12" s="53" t="s">
        <v>26</v>
      </c>
      <c r="C12" s="56"/>
      <c r="D12" s="57"/>
      <c r="E12" s="56"/>
      <c r="F12" s="56"/>
      <c r="G12" s="56"/>
      <c r="H12" s="56"/>
    </row>
    <row r="13" spans="1:10" ht="12.75" customHeight="1">
      <c r="A13" s="55"/>
      <c r="B13" s="56" t="s">
        <v>17</v>
      </c>
      <c r="C13" s="57">
        <f>+F13-D13</f>
        <v>1379.36</v>
      </c>
      <c r="D13" s="57">
        <v>516.21</v>
      </c>
      <c r="E13" s="56">
        <v>761.54</v>
      </c>
      <c r="F13" s="56">
        <v>1895.57</v>
      </c>
      <c r="G13" s="56">
        <v>2127.91</v>
      </c>
      <c r="H13" s="56">
        <v>2113.77</v>
      </c>
    </row>
    <row r="14" spans="1:10" ht="12.75" customHeight="1">
      <c r="A14" s="58"/>
      <c r="B14" s="56" t="s">
        <v>20</v>
      </c>
      <c r="C14" s="57">
        <f>+F14-D14</f>
        <v>1038.93</v>
      </c>
      <c r="D14" s="57">
        <v>718.95</v>
      </c>
      <c r="E14" s="57">
        <v>0</v>
      </c>
      <c r="F14" s="56">
        <v>1757.88</v>
      </c>
      <c r="G14" s="57">
        <v>0</v>
      </c>
      <c r="H14" s="56">
        <v>644.27</v>
      </c>
    </row>
    <row r="15" spans="1:10" ht="12.75" customHeight="1">
      <c r="A15" s="58"/>
      <c r="B15" s="56" t="s">
        <v>19</v>
      </c>
      <c r="C15" s="57">
        <f>+F15-D15</f>
        <v>-319.20999999999992</v>
      </c>
      <c r="D15" s="57">
        <v>-245.85</v>
      </c>
      <c r="E15" s="57">
        <v>-16.04</v>
      </c>
      <c r="F15" s="56">
        <v>-565.05999999999995</v>
      </c>
      <c r="G15" s="56">
        <v>-24.24</v>
      </c>
      <c r="H15" s="56">
        <v>179.69</v>
      </c>
    </row>
    <row r="16" spans="1:10" ht="12.75" customHeight="1">
      <c r="A16" s="58"/>
      <c r="B16" s="56" t="s">
        <v>22</v>
      </c>
      <c r="C16" s="59"/>
      <c r="D16" s="57"/>
      <c r="E16" s="57"/>
      <c r="F16" s="56"/>
      <c r="G16" s="56"/>
      <c r="H16" s="56"/>
    </row>
    <row r="17" spans="1:8" ht="12.75" customHeight="1">
      <c r="A17" s="58"/>
      <c r="B17" s="56" t="s">
        <v>18</v>
      </c>
      <c r="C17" s="57">
        <f>+F17-D17</f>
        <v>87.610000000000014</v>
      </c>
      <c r="D17" s="57">
        <v>54.1</v>
      </c>
      <c r="E17" s="57">
        <v>26.11</v>
      </c>
      <c r="F17" s="56">
        <v>141.71</v>
      </c>
      <c r="G17" s="56">
        <v>74.19</v>
      </c>
      <c r="H17" s="56">
        <v>101.35</v>
      </c>
    </row>
    <row r="18" spans="1:8" ht="12.75" customHeight="1">
      <c r="A18" s="55"/>
      <c r="B18" s="56" t="s">
        <v>21</v>
      </c>
      <c r="C18" s="57">
        <f>+F18-D18</f>
        <v>62.86</v>
      </c>
      <c r="D18" s="57">
        <v>19.940000000000001</v>
      </c>
      <c r="E18" s="57">
        <v>21.38</v>
      </c>
      <c r="F18" s="57">
        <v>82.8</v>
      </c>
      <c r="G18" s="57">
        <v>63.6</v>
      </c>
      <c r="H18" s="56">
        <v>85.13</v>
      </c>
    </row>
    <row r="19" spans="1:8" ht="12.75" customHeight="1">
      <c r="A19" s="55"/>
      <c r="B19" s="56" t="s">
        <v>156</v>
      </c>
      <c r="C19" s="57">
        <f>+F19-D19</f>
        <v>165.88</v>
      </c>
      <c r="D19" s="57">
        <v>77.19</v>
      </c>
      <c r="E19" s="57">
        <v>61.39</v>
      </c>
      <c r="F19" s="56">
        <v>243.07</v>
      </c>
      <c r="G19" s="56">
        <v>209.23</v>
      </c>
      <c r="H19" s="56">
        <v>327.79</v>
      </c>
    </row>
    <row r="20" spans="1:8" ht="12.75" customHeight="1">
      <c r="A20" s="55"/>
      <c r="B20" s="56" t="s">
        <v>25</v>
      </c>
      <c r="C20" s="57">
        <f>C13+C14+C15+C17+C18+C19</f>
        <v>2415.4300000000003</v>
      </c>
      <c r="D20" s="57">
        <f>D13+D14+D15+D17+D18+D19</f>
        <v>1140.5400000000002</v>
      </c>
      <c r="E20" s="57">
        <f>E13+E14+E15+E17+E18+E19</f>
        <v>854.38</v>
      </c>
      <c r="F20" s="57">
        <f>F13+F14+F15+F17+F18+F19</f>
        <v>3555.9700000000003</v>
      </c>
      <c r="G20" s="57">
        <f t="shared" ref="G20:H20" si="1">G13+G14+G15+G17+G18+G19</f>
        <v>2450.69</v>
      </c>
      <c r="H20" s="57">
        <f t="shared" si="1"/>
        <v>3452</v>
      </c>
    </row>
    <row r="21" spans="1:8" ht="12.75" customHeight="1">
      <c r="A21" s="55">
        <v>3</v>
      </c>
      <c r="B21" s="53" t="s">
        <v>24</v>
      </c>
      <c r="C21" s="56"/>
      <c r="D21" s="57"/>
      <c r="E21" s="57"/>
      <c r="F21" s="56"/>
      <c r="G21" s="56"/>
      <c r="H21" s="56"/>
    </row>
    <row r="22" spans="1:8" ht="12.75" customHeight="1">
      <c r="A22" s="55"/>
      <c r="B22" s="53" t="s">
        <v>23</v>
      </c>
      <c r="C22" s="57">
        <f>C11-C20</f>
        <v>213.51999999999953</v>
      </c>
      <c r="D22" s="57">
        <f>D11-D20</f>
        <v>115.69999999999982</v>
      </c>
      <c r="E22" s="57">
        <f>E11-E20</f>
        <v>92.82000000000005</v>
      </c>
      <c r="F22" s="57">
        <f>F11-F20</f>
        <v>329.2199999999998</v>
      </c>
      <c r="G22" s="57">
        <f t="shared" ref="G22:H22" si="2">G11-G20</f>
        <v>240.92999999999984</v>
      </c>
      <c r="H22" s="57">
        <f t="shared" si="2"/>
        <v>330.07000000000016</v>
      </c>
    </row>
    <row r="23" spans="1:8" ht="12.75" customHeight="1">
      <c r="A23" s="55">
        <v>4</v>
      </c>
      <c r="B23" s="56" t="s">
        <v>14</v>
      </c>
      <c r="C23" s="57">
        <f>+F23-D23</f>
        <v>11.33</v>
      </c>
      <c r="D23" s="57">
        <v>0.56999999999999995</v>
      </c>
      <c r="E23" s="57">
        <v>0.22</v>
      </c>
      <c r="F23" s="57">
        <v>11.9</v>
      </c>
      <c r="G23" s="56">
        <v>1.41</v>
      </c>
      <c r="H23" s="56">
        <v>9.15</v>
      </c>
    </row>
    <row r="24" spans="1:8" ht="12.75" customHeight="1">
      <c r="A24" s="55">
        <v>5</v>
      </c>
      <c r="B24" s="53" t="s">
        <v>30</v>
      </c>
      <c r="C24" s="57"/>
      <c r="D24" s="57"/>
      <c r="E24" s="57"/>
      <c r="F24" s="57"/>
      <c r="G24" s="57"/>
      <c r="H24" s="57"/>
    </row>
    <row r="25" spans="1:8" ht="12.75" customHeight="1">
      <c r="A25" s="55"/>
      <c r="B25" s="53" t="s">
        <v>31</v>
      </c>
      <c r="C25" s="57">
        <f>C22+C23</f>
        <v>224.84999999999954</v>
      </c>
      <c r="D25" s="57">
        <f>D22+D23</f>
        <v>116.26999999999981</v>
      </c>
      <c r="E25" s="57">
        <f>E22+E23</f>
        <v>93.040000000000049</v>
      </c>
      <c r="F25" s="57">
        <f>F22+F23</f>
        <v>341.11999999999978</v>
      </c>
      <c r="G25" s="57">
        <f t="shared" ref="G25:H25" si="3">G22+G23</f>
        <v>242.33999999999983</v>
      </c>
      <c r="H25" s="57">
        <f t="shared" si="3"/>
        <v>339.22000000000014</v>
      </c>
    </row>
    <row r="26" spans="1:8" ht="12.75" customHeight="1">
      <c r="A26" s="55">
        <v>6</v>
      </c>
      <c r="B26" s="56" t="s">
        <v>32</v>
      </c>
      <c r="C26" s="57">
        <f>+F26-D26</f>
        <v>134.05000000000001</v>
      </c>
      <c r="D26" s="57">
        <v>47.2</v>
      </c>
      <c r="E26" s="57">
        <v>48.53</v>
      </c>
      <c r="F26" s="56">
        <v>181.25</v>
      </c>
      <c r="G26" s="56">
        <v>131.77000000000001</v>
      </c>
      <c r="H26" s="56">
        <v>175.22</v>
      </c>
    </row>
    <row r="27" spans="1:8" ht="12.75" customHeight="1">
      <c r="A27" s="55">
        <v>7</v>
      </c>
      <c r="B27" s="53" t="s">
        <v>33</v>
      </c>
      <c r="C27" s="56"/>
      <c r="D27" s="57"/>
      <c r="E27" s="57"/>
      <c r="F27" s="56"/>
      <c r="G27" s="56"/>
      <c r="H27" s="56"/>
    </row>
    <row r="28" spans="1:8" ht="12.75" customHeight="1">
      <c r="A28" s="55"/>
      <c r="B28" s="53" t="s">
        <v>34</v>
      </c>
      <c r="C28" s="57">
        <f>C25-C26</f>
        <v>90.799999999999528</v>
      </c>
      <c r="D28" s="57">
        <f>D25-D26</f>
        <v>69.069999999999808</v>
      </c>
      <c r="E28" s="57">
        <f>E25-E26</f>
        <v>44.510000000000048</v>
      </c>
      <c r="F28" s="57">
        <f>F25-F26</f>
        <v>159.86999999999978</v>
      </c>
      <c r="G28" s="57">
        <f t="shared" ref="G28:H28" si="4">G25-G26</f>
        <v>110.56999999999982</v>
      </c>
      <c r="H28" s="57">
        <f t="shared" si="4"/>
        <v>164.00000000000014</v>
      </c>
    </row>
    <row r="29" spans="1:8" ht="12.75" customHeight="1">
      <c r="A29" s="55">
        <v>8</v>
      </c>
      <c r="B29" s="56" t="s">
        <v>35</v>
      </c>
      <c r="C29" s="57">
        <v>0</v>
      </c>
      <c r="D29" s="57">
        <v>0</v>
      </c>
      <c r="E29" s="57">
        <v>0</v>
      </c>
      <c r="F29" s="57">
        <v>0</v>
      </c>
      <c r="G29" s="57">
        <v>0</v>
      </c>
      <c r="H29" s="57">
        <v>15</v>
      </c>
    </row>
    <row r="30" spans="1:8" ht="12.75" customHeight="1">
      <c r="A30" s="55">
        <v>9</v>
      </c>
      <c r="B30" s="53" t="s">
        <v>36</v>
      </c>
      <c r="C30" s="57">
        <f>C28+C29</f>
        <v>90.799999999999528</v>
      </c>
      <c r="D30" s="57">
        <f>D28+D29</f>
        <v>69.069999999999808</v>
      </c>
      <c r="E30" s="57">
        <f>E28+E29</f>
        <v>44.510000000000048</v>
      </c>
      <c r="F30" s="57">
        <f>F28+F29</f>
        <v>159.86999999999978</v>
      </c>
      <c r="G30" s="57">
        <f t="shared" ref="G30:H30" si="5">G28+G29</f>
        <v>110.56999999999982</v>
      </c>
      <c r="H30" s="57">
        <f t="shared" si="5"/>
        <v>179.00000000000014</v>
      </c>
    </row>
    <row r="31" spans="1:8" ht="12.75" customHeight="1">
      <c r="A31" s="55">
        <v>10</v>
      </c>
      <c r="B31" s="56" t="s">
        <v>37</v>
      </c>
      <c r="C31" s="57">
        <f>+F31-D31</f>
        <v>16.010000000000002</v>
      </c>
      <c r="D31" s="57">
        <v>27.88</v>
      </c>
      <c r="E31" s="57">
        <v>8</v>
      </c>
      <c r="F31" s="56">
        <v>43.89</v>
      </c>
      <c r="G31" s="57">
        <v>20</v>
      </c>
      <c r="H31" s="56">
        <v>62.28</v>
      </c>
    </row>
    <row r="32" spans="1:8" ht="12.75" customHeight="1">
      <c r="A32" s="55">
        <v>11</v>
      </c>
      <c r="B32" s="53" t="s">
        <v>38</v>
      </c>
      <c r="C32" s="57">
        <f>C30-C31</f>
        <v>74.789999999999523</v>
      </c>
      <c r="D32" s="57">
        <f>D30-D31</f>
        <v>41.189999999999813</v>
      </c>
      <c r="E32" s="57">
        <f t="shared" ref="E32:H32" si="6">E30-E31</f>
        <v>36.510000000000048</v>
      </c>
      <c r="F32" s="57">
        <f>F30-F31</f>
        <v>115.97999999999978</v>
      </c>
      <c r="G32" s="57">
        <f t="shared" si="6"/>
        <v>90.569999999999823</v>
      </c>
      <c r="H32" s="57">
        <f t="shared" si="6"/>
        <v>116.72000000000014</v>
      </c>
    </row>
    <row r="33" spans="1:8" ht="12.75" customHeight="1">
      <c r="A33" s="55">
        <v>12</v>
      </c>
      <c r="B33" s="56" t="s">
        <v>52</v>
      </c>
      <c r="C33" s="57">
        <v>0</v>
      </c>
      <c r="D33" s="57">
        <v>0</v>
      </c>
      <c r="E33" s="57">
        <v>0</v>
      </c>
      <c r="F33" s="57">
        <v>0</v>
      </c>
      <c r="G33" s="57">
        <v>0</v>
      </c>
      <c r="H33" s="57">
        <v>0</v>
      </c>
    </row>
    <row r="34" spans="1:8" ht="12.75" customHeight="1">
      <c r="A34" s="55">
        <v>13</v>
      </c>
      <c r="B34" s="53" t="s">
        <v>39</v>
      </c>
      <c r="C34" s="75">
        <f>+F34-D34</f>
        <v>74.789999999999964</v>
      </c>
      <c r="D34" s="75">
        <f>D32-D33</f>
        <v>41.189999999999813</v>
      </c>
      <c r="E34" s="75">
        <f>E32-E33</f>
        <v>36.510000000000048</v>
      </c>
      <c r="F34" s="75">
        <f>F32-F33</f>
        <v>115.97999999999978</v>
      </c>
      <c r="G34" s="75">
        <f t="shared" ref="G34:H34" si="7">G32-G33</f>
        <v>90.569999999999823</v>
      </c>
      <c r="H34" s="75">
        <f t="shared" si="7"/>
        <v>116.72000000000014</v>
      </c>
    </row>
    <row r="35" spans="1:8" ht="12.75" customHeight="1">
      <c r="A35" s="55">
        <v>14</v>
      </c>
      <c r="B35" s="56" t="s">
        <v>40</v>
      </c>
      <c r="C35" s="57">
        <v>0</v>
      </c>
      <c r="D35" s="57">
        <v>0</v>
      </c>
      <c r="E35" s="57">
        <v>0</v>
      </c>
      <c r="F35" s="57">
        <v>0</v>
      </c>
      <c r="G35" s="57">
        <v>0</v>
      </c>
      <c r="H35" s="57">
        <v>0</v>
      </c>
    </row>
    <row r="36" spans="1:8" ht="12.75" customHeight="1">
      <c r="A36" s="55">
        <v>15</v>
      </c>
      <c r="B36" s="56" t="s">
        <v>41</v>
      </c>
      <c r="C36" s="57">
        <v>0</v>
      </c>
      <c r="D36" s="57">
        <v>0</v>
      </c>
      <c r="E36" s="57">
        <v>0</v>
      </c>
      <c r="F36" s="57">
        <v>0</v>
      </c>
      <c r="G36" s="57">
        <v>0</v>
      </c>
      <c r="H36" s="57">
        <v>0</v>
      </c>
    </row>
    <row r="37" spans="1:8" ht="12.75" customHeight="1">
      <c r="A37" s="60">
        <v>16</v>
      </c>
      <c r="B37" s="61" t="s">
        <v>42</v>
      </c>
      <c r="C37" s="57">
        <v>74.790000000000006</v>
      </c>
      <c r="D37" s="57">
        <v>41.19</v>
      </c>
      <c r="E37" s="57">
        <v>36.51</v>
      </c>
      <c r="F37" s="57">
        <v>115.98</v>
      </c>
      <c r="G37" s="57">
        <v>90.57</v>
      </c>
      <c r="H37" s="57">
        <v>116.72</v>
      </c>
    </row>
    <row r="38" spans="1:8" ht="12.75" customHeight="1">
      <c r="A38" s="55">
        <v>17</v>
      </c>
      <c r="B38" s="56" t="s">
        <v>53</v>
      </c>
      <c r="C38" s="56">
        <v>494.16</v>
      </c>
      <c r="D38" s="57">
        <v>494.16</v>
      </c>
      <c r="E38" s="57">
        <v>494.16</v>
      </c>
      <c r="F38" s="56">
        <v>494.16</v>
      </c>
      <c r="G38" s="56">
        <v>494.16</v>
      </c>
      <c r="H38" s="56">
        <v>494.16</v>
      </c>
    </row>
    <row r="39" spans="1:8" ht="12.75" customHeight="1">
      <c r="A39" s="60">
        <v>18</v>
      </c>
      <c r="B39" s="62" t="s">
        <v>7</v>
      </c>
      <c r="C39" s="57">
        <v>0</v>
      </c>
      <c r="D39" s="57">
        <v>0</v>
      </c>
      <c r="E39" s="57">
        <v>0</v>
      </c>
      <c r="F39" s="57">
        <v>0</v>
      </c>
      <c r="G39" s="57">
        <v>0</v>
      </c>
      <c r="H39" s="56">
        <v>326.11</v>
      </c>
    </row>
    <row r="40" spans="1:8" ht="12.75" customHeight="1">
      <c r="A40" s="55" t="s">
        <v>43</v>
      </c>
      <c r="B40" s="63" t="s">
        <v>157</v>
      </c>
      <c r="C40" s="56"/>
      <c r="D40" s="57"/>
      <c r="E40" s="57"/>
      <c r="F40" s="56"/>
      <c r="G40" s="56"/>
      <c r="H40" s="56"/>
    </row>
    <row r="41" spans="1:8" ht="12.75" customHeight="1">
      <c r="A41" s="55"/>
      <c r="B41" s="62" t="s">
        <v>158</v>
      </c>
      <c r="C41" s="66">
        <f>+C34/C38</f>
        <v>0.15134774162214659</v>
      </c>
      <c r="D41" s="65">
        <v>0.08</v>
      </c>
      <c r="E41" s="66">
        <v>7.0000000000000007E-2</v>
      </c>
      <c r="F41" s="66">
        <f>+F34/F38</f>
        <v>0.23470131131617245</v>
      </c>
      <c r="G41" s="64">
        <v>0.18</v>
      </c>
      <c r="H41" s="64">
        <v>0.24</v>
      </c>
    </row>
    <row r="42" spans="1:8" ht="12.75" customHeight="1">
      <c r="A42" s="55" t="s">
        <v>44</v>
      </c>
      <c r="B42" s="56" t="s">
        <v>157</v>
      </c>
      <c r="C42" s="56"/>
      <c r="D42" s="57"/>
      <c r="E42" s="57"/>
      <c r="F42" s="56"/>
      <c r="G42" s="56"/>
      <c r="H42" s="56"/>
    </row>
    <row r="43" spans="1:8" ht="12.75" customHeight="1">
      <c r="A43" s="55"/>
      <c r="B43" s="62" t="s">
        <v>159</v>
      </c>
      <c r="C43" s="64">
        <v>0.15</v>
      </c>
      <c r="D43" s="66">
        <v>0.08</v>
      </c>
      <c r="E43" s="66">
        <v>7.0000000000000007E-2</v>
      </c>
      <c r="F43" s="64">
        <v>0.23</v>
      </c>
      <c r="G43" s="64">
        <v>0.18</v>
      </c>
      <c r="H43" s="64">
        <v>0.24</v>
      </c>
    </row>
    <row r="44" spans="1:8" ht="12.75" customHeight="1">
      <c r="A44" s="55" t="s">
        <v>28</v>
      </c>
      <c r="B44" s="53" t="s">
        <v>45</v>
      </c>
      <c r="C44" s="56"/>
      <c r="D44" s="57"/>
      <c r="E44" s="57"/>
      <c r="F44" s="56"/>
      <c r="G44" s="56"/>
      <c r="H44" s="56"/>
    </row>
    <row r="45" spans="1:8" ht="12.75" customHeight="1">
      <c r="A45" s="55">
        <v>1</v>
      </c>
      <c r="B45" s="53" t="s">
        <v>1</v>
      </c>
      <c r="C45" s="56"/>
      <c r="D45" s="57"/>
      <c r="E45" s="57"/>
      <c r="F45" s="56"/>
      <c r="G45" s="56"/>
      <c r="H45" s="56"/>
    </row>
    <row r="46" spans="1:8" ht="12.75" customHeight="1">
      <c r="A46" s="55"/>
      <c r="B46" s="56" t="s">
        <v>10</v>
      </c>
      <c r="C46" s="56">
        <v>30738723</v>
      </c>
      <c r="D46" s="67">
        <v>30739824</v>
      </c>
      <c r="E46" s="67">
        <v>31649670</v>
      </c>
      <c r="F46" s="56">
        <v>30738723</v>
      </c>
      <c r="G46" s="56">
        <v>31649670</v>
      </c>
      <c r="H46" s="56">
        <v>30919565</v>
      </c>
    </row>
    <row r="47" spans="1:8" ht="12.75" customHeight="1">
      <c r="A47" s="55"/>
      <c r="B47" s="56" t="s">
        <v>11</v>
      </c>
      <c r="C47" s="57">
        <v>62.2</v>
      </c>
      <c r="D47" s="57">
        <v>62.21</v>
      </c>
      <c r="E47" s="57">
        <v>64.05</v>
      </c>
      <c r="F47" s="57">
        <v>62.2</v>
      </c>
      <c r="G47" s="56">
        <v>64.05</v>
      </c>
      <c r="H47" s="56">
        <v>62.57</v>
      </c>
    </row>
    <row r="48" spans="1:8" ht="12.75" customHeight="1">
      <c r="A48" s="55">
        <v>2</v>
      </c>
      <c r="B48" s="53" t="s">
        <v>12</v>
      </c>
      <c r="C48" s="56"/>
      <c r="D48" s="57"/>
      <c r="E48" s="57"/>
      <c r="F48" s="56"/>
      <c r="G48" s="56"/>
      <c r="H48" s="56"/>
    </row>
    <row r="49" spans="1:8" ht="12.75" customHeight="1">
      <c r="A49" s="55"/>
      <c r="B49" s="56" t="s">
        <v>8</v>
      </c>
      <c r="C49" s="68" t="s">
        <v>160</v>
      </c>
      <c r="D49" s="68" t="s">
        <v>160</v>
      </c>
      <c r="E49" s="68" t="s">
        <v>160</v>
      </c>
      <c r="F49" s="68" t="s">
        <v>160</v>
      </c>
      <c r="G49" s="68" t="s">
        <v>160</v>
      </c>
      <c r="H49" s="68" t="s">
        <v>160</v>
      </c>
    </row>
    <row r="50" spans="1:8" ht="12.75" customHeight="1">
      <c r="A50" s="55"/>
      <c r="B50" s="56" t="s">
        <v>2</v>
      </c>
      <c r="C50" s="56"/>
      <c r="D50" s="68"/>
      <c r="E50" s="57"/>
      <c r="F50" s="56"/>
      <c r="G50" s="56"/>
      <c r="H50" s="56"/>
    </row>
    <row r="51" spans="1:8" ht="12.75" customHeight="1">
      <c r="A51" s="55"/>
      <c r="B51" s="56" t="s">
        <v>3</v>
      </c>
      <c r="C51" s="56"/>
      <c r="D51" s="68"/>
      <c r="E51" s="57"/>
      <c r="F51" s="56"/>
      <c r="G51" s="56"/>
      <c r="H51" s="56"/>
    </row>
    <row r="52" spans="1:8" ht="12.75" customHeight="1">
      <c r="A52" s="55"/>
      <c r="B52" s="62" t="s">
        <v>4</v>
      </c>
      <c r="C52" s="68" t="s">
        <v>160</v>
      </c>
      <c r="D52" s="68" t="s">
        <v>160</v>
      </c>
      <c r="E52" s="68" t="s">
        <v>160</v>
      </c>
      <c r="F52" s="68" t="s">
        <v>160</v>
      </c>
      <c r="G52" s="68" t="s">
        <v>160</v>
      </c>
      <c r="H52" s="68" t="s">
        <v>160</v>
      </c>
    </row>
    <row r="53" spans="1:8" ht="12.75" customHeight="1">
      <c r="A53" s="55"/>
      <c r="B53" s="56" t="s">
        <v>9</v>
      </c>
      <c r="C53" s="56">
        <v>18677277</v>
      </c>
      <c r="D53" s="67">
        <v>18676176</v>
      </c>
      <c r="E53" s="67">
        <v>17766330</v>
      </c>
      <c r="F53" s="56">
        <v>18677277</v>
      </c>
      <c r="G53" s="56">
        <v>17766330</v>
      </c>
      <c r="H53" s="56">
        <v>18496435</v>
      </c>
    </row>
    <row r="54" spans="1:8" ht="12.75" customHeight="1">
      <c r="A54" s="55"/>
      <c r="B54" s="62" t="s">
        <v>5</v>
      </c>
      <c r="C54" s="57">
        <v>100</v>
      </c>
      <c r="D54" s="57">
        <v>100</v>
      </c>
      <c r="E54" s="57">
        <v>100</v>
      </c>
      <c r="F54" s="57">
        <v>100</v>
      </c>
      <c r="G54" s="57">
        <v>100</v>
      </c>
      <c r="H54" s="57">
        <v>100</v>
      </c>
    </row>
    <row r="55" spans="1:8" ht="12.75" customHeight="1">
      <c r="A55" s="55"/>
      <c r="B55" s="62" t="s">
        <v>6</v>
      </c>
      <c r="C55" s="57">
        <v>37.799999999999997</v>
      </c>
      <c r="D55" s="57">
        <v>37.79</v>
      </c>
      <c r="E55" s="57">
        <v>35.950000000000003</v>
      </c>
      <c r="F55" s="57">
        <v>37.799999999999997</v>
      </c>
      <c r="G55" s="56">
        <v>35.950000000000003</v>
      </c>
      <c r="H55" s="56">
        <v>37.43</v>
      </c>
    </row>
    <row r="56" spans="1:8" ht="12.75" customHeight="1">
      <c r="A56" s="69"/>
      <c r="B56" s="69"/>
      <c r="C56" s="69"/>
      <c r="D56" s="69"/>
      <c r="E56" s="69"/>
      <c r="F56" s="69"/>
      <c r="G56" s="69"/>
      <c r="H56" s="69"/>
    </row>
    <row r="57" spans="1:8" ht="12.75" customHeight="1">
      <c r="A57" s="56"/>
      <c r="B57" s="54" t="s">
        <v>46</v>
      </c>
      <c r="C57" s="70" t="s">
        <v>161</v>
      </c>
      <c r="D57" s="69"/>
      <c r="E57" s="69"/>
      <c r="F57" s="69"/>
      <c r="G57" s="69"/>
      <c r="H57" s="69"/>
    </row>
    <row r="58" spans="1:8" ht="12.75" customHeight="1">
      <c r="A58" s="56"/>
      <c r="B58" s="56"/>
      <c r="C58" s="56"/>
      <c r="D58" s="69"/>
      <c r="E58" s="69"/>
      <c r="F58" s="69"/>
      <c r="G58" s="69"/>
      <c r="H58" s="69"/>
    </row>
    <row r="59" spans="1:8" ht="12.75" customHeight="1">
      <c r="A59" s="54" t="s">
        <v>29</v>
      </c>
      <c r="B59" s="53" t="s">
        <v>47</v>
      </c>
      <c r="C59" s="56"/>
      <c r="D59" s="69"/>
      <c r="E59" s="69"/>
      <c r="F59" s="69"/>
      <c r="G59" s="69"/>
      <c r="H59" s="69"/>
    </row>
    <row r="60" spans="1:8" ht="12.75" customHeight="1">
      <c r="A60" s="56"/>
      <c r="B60" s="56"/>
      <c r="C60" s="56"/>
      <c r="D60" s="69"/>
      <c r="E60" s="69"/>
      <c r="F60" s="69"/>
      <c r="G60" s="69"/>
      <c r="H60" s="69"/>
    </row>
    <row r="61" spans="1:8" ht="12.75" customHeight="1">
      <c r="A61" s="56"/>
      <c r="B61" s="56" t="s">
        <v>48</v>
      </c>
      <c r="C61" s="56" t="s">
        <v>51</v>
      </c>
      <c r="D61" s="69"/>
      <c r="E61" s="69"/>
      <c r="F61" s="69"/>
      <c r="G61" s="69"/>
      <c r="H61" s="69"/>
    </row>
    <row r="62" spans="1:8" ht="12.75" customHeight="1">
      <c r="A62" s="56"/>
      <c r="B62" s="56" t="s">
        <v>162</v>
      </c>
      <c r="C62" s="56" t="s">
        <v>51</v>
      </c>
      <c r="D62" s="69"/>
      <c r="E62" s="69"/>
      <c r="F62" s="69"/>
      <c r="G62" s="69"/>
      <c r="H62" s="69"/>
    </row>
    <row r="63" spans="1:8" ht="12.75" customHeight="1">
      <c r="A63" s="56"/>
      <c r="B63" s="56" t="s">
        <v>49</v>
      </c>
      <c r="C63" s="56" t="s">
        <v>51</v>
      </c>
      <c r="D63" s="69"/>
      <c r="E63" s="69"/>
      <c r="F63" s="69"/>
      <c r="G63" s="69"/>
      <c r="H63" s="69"/>
    </row>
    <row r="64" spans="1:8" ht="12.75" customHeight="1">
      <c r="A64" s="56"/>
      <c r="B64" s="56" t="s">
        <v>50</v>
      </c>
      <c r="C64" s="56" t="s">
        <v>51</v>
      </c>
      <c r="D64" s="69"/>
      <c r="E64" s="69"/>
      <c r="F64" s="69"/>
      <c r="G64" s="69"/>
      <c r="H64" s="69"/>
    </row>
    <row r="66" spans="1:10" ht="15">
      <c r="A66" s="87" t="s">
        <v>163</v>
      </c>
      <c r="B66" s="87"/>
    </row>
    <row r="67" spans="1:10" ht="27" customHeight="1">
      <c r="A67" s="71">
        <v>1</v>
      </c>
      <c r="B67" s="88" t="s">
        <v>164</v>
      </c>
      <c r="C67" s="88"/>
      <c r="D67" s="88"/>
      <c r="E67" s="88"/>
      <c r="F67" s="88"/>
      <c r="G67" s="88"/>
      <c r="H67" s="88"/>
      <c r="I67" s="72"/>
      <c r="J67" s="72"/>
    </row>
    <row r="68" spans="1:10">
      <c r="A68" s="71">
        <v>2</v>
      </c>
      <c r="B68" s="89" t="s">
        <v>165</v>
      </c>
      <c r="C68" s="89"/>
      <c r="D68" s="89"/>
      <c r="E68" s="89"/>
      <c r="F68" s="89"/>
      <c r="G68" s="89"/>
      <c r="H68" s="89"/>
      <c r="I68" s="89"/>
      <c r="J68" s="89"/>
    </row>
    <row r="69" spans="1:10">
      <c r="A69" s="71">
        <v>3</v>
      </c>
      <c r="B69" s="69" t="s">
        <v>166</v>
      </c>
    </row>
    <row r="70" spans="1:10">
      <c r="A70" s="71">
        <v>4</v>
      </c>
      <c r="B70" s="69" t="s">
        <v>167</v>
      </c>
      <c r="C70" s="69"/>
      <c r="D70" s="69"/>
      <c r="E70" s="69"/>
      <c r="F70" s="69"/>
    </row>
    <row r="71" spans="1:10">
      <c r="A71" s="73"/>
      <c r="E71" s="80" t="s">
        <v>168</v>
      </c>
      <c r="F71" s="80"/>
      <c r="G71" s="80"/>
      <c r="H71" s="80"/>
      <c r="I71" s="74"/>
    </row>
    <row r="72" spans="1:10">
      <c r="A72" s="79" t="s">
        <v>169</v>
      </c>
      <c r="B72" s="79"/>
      <c r="E72" s="80" t="s">
        <v>170</v>
      </c>
      <c r="F72" s="80"/>
      <c r="G72" s="80"/>
      <c r="H72" s="80"/>
      <c r="I72" s="74"/>
    </row>
    <row r="73" spans="1:10">
      <c r="A73" s="79" t="s">
        <v>171</v>
      </c>
      <c r="B73" s="79"/>
    </row>
    <row r="75" spans="1:10">
      <c r="E75" s="80" t="s">
        <v>172</v>
      </c>
      <c r="F75" s="80"/>
      <c r="G75" s="80"/>
      <c r="H75" s="80"/>
      <c r="I75" s="74"/>
    </row>
    <row r="76" spans="1:10">
      <c r="E76" s="80" t="s">
        <v>173</v>
      </c>
      <c r="F76" s="80"/>
      <c r="G76" s="80"/>
      <c r="H76" s="80"/>
      <c r="I76" s="74"/>
    </row>
  </sheetData>
  <mergeCells count="15">
    <mergeCell ref="A73:B73"/>
    <mergeCell ref="E75:H75"/>
    <mergeCell ref="E76:H76"/>
    <mergeCell ref="A1:H1"/>
    <mergeCell ref="A2:H2"/>
    <mergeCell ref="A3:H3"/>
    <mergeCell ref="A4:H4"/>
    <mergeCell ref="C5:E5"/>
    <mergeCell ref="F5:G5"/>
    <mergeCell ref="A66:B66"/>
    <mergeCell ref="B67:H67"/>
    <mergeCell ref="B68:J68"/>
    <mergeCell ref="E71:H71"/>
    <mergeCell ref="A72:B72"/>
    <mergeCell ref="E72:H72"/>
  </mergeCells>
  <pageMargins left="0.2" right="0.19" top="0.63" bottom="0.3" header="0.16" footer="0.24"/>
  <pageSetup paperSize="9" scale="94" orientation="portrait" verticalDpi="0" r:id="rId1"/>
  <rowBreaks count="1" manualBreakCount="1">
    <brk id="65" max="7" man="1"/>
  </rowBreaks>
</worksheet>
</file>

<file path=xl/worksheets/sheet2.xml><?xml version="1.0" encoding="utf-8"?>
<worksheet xmlns="http://schemas.openxmlformats.org/spreadsheetml/2006/main" xmlns:r="http://schemas.openxmlformats.org/officeDocument/2006/relationships">
  <dimension ref="A1:K118"/>
  <sheetViews>
    <sheetView workbookViewId="0">
      <selection activeCell="E44" sqref="E44"/>
    </sheetView>
  </sheetViews>
  <sheetFormatPr defaultRowHeight="12.75"/>
  <cols>
    <col min="1" max="1" width="36.5703125" style="2" bestFit="1" customWidth="1"/>
    <col min="2" max="2" width="10.5703125" style="2" bestFit="1" customWidth="1"/>
    <col min="3" max="3" width="9.140625" style="2"/>
    <col min="4" max="4" width="10.140625" style="2" bestFit="1" customWidth="1"/>
    <col min="5" max="5" width="12.28515625" style="19" bestFit="1" customWidth="1"/>
    <col min="6" max="6" width="12.28515625" style="18" bestFit="1" customWidth="1"/>
    <col min="7" max="7" width="9.140625" style="2"/>
    <col min="8" max="8" width="10" style="2" bestFit="1" customWidth="1"/>
    <col min="9" max="9" width="10.5703125" style="2" bestFit="1" customWidth="1"/>
    <col min="10" max="11" width="11.28515625" style="2" bestFit="1" customWidth="1"/>
    <col min="12" max="16384" width="9.140625" style="2"/>
  </cols>
  <sheetData>
    <row r="1" spans="1:6">
      <c r="A1" s="91" t="s">
        <v>54</v>
      </c>
      <c r="B1" s="91"/>
      <c r="C1" s="91"/>
      <c r="D1" s="91"/>
      <c r="E1" s="91"/>
      <c r="F1" s="91"/>
    </row>
    <row r="2" spans="1:6">
      <c r="A2" s="91" t="s">
        <v>148</v>
      </c>
      <c r="B2" s="91"/>
      <c r="C2" s="91"/>
      <c r="D2" s="91"/>
      <c r="E2" s="91"/>
      <c r="F2" s="91"/>
    </row>
    <row r="3" spans="1:6" s="3" customFormat="1">
      <c r="A3" s="92" t="s">
        <v>46</v>
      </c>
      <c r="B3" s="93"/>
      <c r="C3" s="93"/>
      <c r="D3" s="93"/>
      <c r="E3" s="37" t="s">
        <v>149</v>
      </c>
      <c r="F3" s="36" t="s">
        <v>149</v>
      </c>
    </row>
    <row r="4" spans="1:6">
      <c r="A4" s="94" t="s">
        <v>55</v>
      </c>
      <c r="B4" s="95"/>
      <c r="C4" s="95"/>
      <c r="D4" s="95"/>
      <c r="E4" s="43"/>
      <c r="F4" s="5"/>
    </row>
    <row r="5" spans="1:6">
      <c r="A5" s="6"/>
      <c r="B5" s="7"/>
      <c r="C5" s="7"/>
      <c r="D5" s="8"/>
      <c r="E5" s="11"/>
      <c r="F5" s="9"/>
    </row>
    <row r="6" spans="1:6">
      <c r="A6" s="96" t="s">
        <v>56</v>
      </c>
      <c r="B6" s="96"/>
      <c r="C6" s="96"/>
      <c r="D6" s="96"/>
      <c r="E6" s="40"/>
      <c r="F6" s="46">
        <f>+E19</f>
        <v>388519121</v>
      </c>
    </row>
    <row r="7" spans="1:6">
      <c r="A7" s="116"/>
      <c r="B7" s="117"/>
      <c r="C7" s="117"/>
      <c r="D7" s="118"/>
      <c r="E7" s="11"/>
      <c r="F7" s="10"/>
    </row>
    <row r="8" spans="1:6">
      <c r="A8" s="90" t="s">
        <v>57</v>
      </c>
      <c r="B8" s="90"/>
      <c r="C8" s="90"/>
      <c r="D8" s="90"/>
      <c r="E8" s="40">
        <f>308757402</f>
        <v>308757402</v>
      </c>
      <c r="F8" s="10"/>
    </row>
    <row r="9" spans="1:6">
      <c r="A9" s="90" t="s">
        <v>58</v>
      </c>
      <c r="B9" s="90"/>
      <c r="C9" s="90"/>
      <c r="D9" s="90"/>
      <c r="E9" s="40">
        <v>5193944</v>
      </c>
      <c r="F9" s="10"/>
    </row>
    <row r="10" spans="1:6">
      <c r="A10" s="90" t="s">
        <v>59</v>
      </c>
      <c r="B10" s="90"/>
      <c r="C10" s="90"/>
      <c r="D10" s="90"/>
      <c r="E10" s="27">
        <v>8790955</v>
      </c>
      <c r="F10" s="10"/>
    </row>
    <row r="11" spans="1:6">
      <c r="A11" s="90" t="s">
        <v>134</v>
      </c>
      <c r="B11" s="90"/>
      <c r="C11" s="90"/>
      <c r="D11" s="90"/>
      <c r="E11" s="27">
        <v>75761899</v>
      </c>
      <c r="F11" s="10"/>
    </row>
    <row r="12" spans="1:6">
      <c r="A12" s="90" t="s">
        <v>60</v>
      </c>
      <c r="B12" s="90"/>
      <c r="C12" s="90"/>
      <c r="D12" s="90"/>
      <c r="E12" s="27">
        <v>44453</v>
      </c>
      <c r="F12" s="10"/>
    </row>
    <row r="13" spans="1:6">
      <c r="A13" s="90" t="s">
        <v>61</v>
      </c>
      <c r="B13" s="90"/>
      <c r="C13" s="90"/>
      <c r="D13" s="90"/>
      <c r="E13" s="27">
        <v>209262</v>
      </c>
      <c r="F13" s="10"/>
    </row>
    <row r="14" spans="1:6">
      <c r="A14" s="90" t="s">
        <v>130</v>
      </c>
      <c r="B14" s="90"/>
      <c r="C14" s="90"/>
      <c r="D14" s="90"/>
      <c r="E14" s="27">
        <v>-433810</v>
      </c>
      <c r="F14" s="10"/>
    </row>
    <row r="15" spans="1:6">
      <c r="A15" s="102" t="s">
        <v>62</v>
      </c>
      <c r="B15" s="103"/>
      <c r="C15" s="103"/>
      <c r="D15" s="103"/>
      <c r="E15" s="27">
        <f>-70532-1390027</f>
        <v>-1460559</v>
      </c>
      <c r="F15" s="10"/>
    </row>
    <row r="16" spans="1:6">
      <c r="A16" s="90" t="s">
        <v>63</v>
      </c>
      <c r="B16" s="90"/>
      <c r="C16" s="90"/>
      <c r="D16" s="90"/>
      <c r="E16" s="27">
        <v>-8744533</v>
      </c>
      <c r="F16" s="10"/>
    </row>
    <row r="17" spans="1:11">
      <c r="A17" s="102" t="s">
        <v>64</v>
      </c>
      <c r="B17" s="103"/>
      <c r="C17" s="103"/>
      <c r="D17" s="103"/>
      <c r="E17" s="27">
        <v>-139041</v>
      </c>
      <c r="F17" s="10"/>
    </row>
    <row r="18" spans="1:11">
      <c r="A18" s="90" t="s">
        <v>65</v>
      </c>
      <c r="B18" s="90"/>
      <c r="C18" s="90"/>
      <c r="D18" s="90"/>
      <c r="E18" s="27">
        <v>539149</v>
      </c>
      <c r="F18" s="10"/>
    </row>
    <row r="19" spans="1:11">
      <c r="A19" s="97"/>
      <c r="B19" s="98"/>
      <c r="C19" s="98"/>
      <c r="D19" s="99"/>
      <c r="E19" s="12">
        <f>SUM(E8:E18)</f>
        <v>388519121</v>
      </c>
      <c r="F19" s="10"/>
    </row>
    <row r="20" spans="1:11">
      <c r="A20" s="100" t="s">
        <v>66</v>
      </c>
      <c r="B20" s="100"/>
      <c r="C20" s="100"/>
      <c r="D20" s="100"/>
      <c r="E20" s="27"/>
      <c r="F20" s="46">
        <f>+E26</f>
        <v>1190308</v>
      </c>
      <c r="I20" s="38"/>
      <c r="J20" s="39" t="s">
        <v>123</v>
      </c>
      <c r="K20" s="39" t="s">
        <v>149</v>
      </c>
    </row>
    <row r="21" spans="1:11">
      <c r="A21" s="101"/>
      <c r="B21" s="101"/>
      <c r="C21" s="101"/>
      <c r="D21" s="101"/>
      <c r="E21" s="27"/>
      <c r="F21" s="10"/>
      <c r="I21" s="38"/>
      <c r="J21" s="38"/>
      <c r="K21" s="38"/>
    </row>
    <row r="22" spans="1:11">
      <c r="A22" s="90" t="s">
        <v>67</v>
      </c>
      <c r="B22" s="90"/>
      <c r="C22" s="90"/>
      <c r="D22" s="90"/>
      <c r="E22" s="27">
        <v>244575</v>
      </c>
      <c r="F22" s="10"/>
      <c r="I22" s="39" t="s">
        <v>68</v>
      </c>
      <c r="J22" s="38">
        <f>46776176+3738190</f>
        <v>50514366</v>
      </c>
      <c r="K22" s="38">
        <f>23605885+2324818</f>
        <v>25930703</v>
      </c>
    </row>
    <row r="23" spans="1:11">
      <c r="A23" s="90" t="s">
        <v>129</v>
      </c>
      <c r="B23" s="90"/>
      <c r="C23" s="90"/>
      <c r="D23" s="90"/>
      <c r="E23" s="27">
        <v>945733</v>
      </c>
      <c r="F23" s="10"/>
      <c r="I23" s="39"/>
      <c r="J23" s="38"/>
      <c r="K23" s="38"/>
    </row>
    <row r="24" spans="1:11">
      <c r="A24" s="90" t="s">
        <v>69</v>
      </c>
      <c r="B24" s="90"/>
      <c r="C24" s="90"/>
      <c r="D24" s="90"/>
      <c r="E24" s="27">
        <v>0</v>
      </c>
      <c r="F24" s="10"/>
      <c r="I24" s="39" t="s">
        <v>70</v>
      </c>
      <c r="J24" s="38">
        <f>14840426</f>
        <v>14840426</v>
      </c>
      <c r="K24" s="38">
        <f>60895442+10451480</f>
        <v>71346922</v>
      </c>
    </row>
    <row r="25" spans="1:11">
      <c r="A25" s="116"/>
      <c r="B25" s="117"/>
      <c r="C25" s="117"/>
      <c r="D25" s="118"/>
      <c r="E25" s="27"/>
      <c r="F25" s="10"/>
      <c r="I25" s="39"/>
      <c r="J25" s="38"/>
      <c r="K25" s="38"/>
    </row>
    <row r="26" spans="1:11">
      <c r="A26" s="97"/>
      <c r="B26" s="98"/>
      <c r="C26" s="98"/>
      <c r="D26" s="99"/>
      <c r="E26" s="12">
        <f>SUM(E22:E24)</f>
        <v>1190308</v>
      </c>
      <c r="F26" s="10"/>
      <c r="I26" s="41" t="s">
        <v>71</v>
      </c>
      <c r="J26" s="38">
        <v>1451831</v>
      </c>
      <c r="K26" s="40">
        <v>1980000</v>
      </c>
    </row>
    <row r="27" spans="1:11">
      <c r="A27" s="100" t="s">
        <v>72</v>
      </c>
      <c r="B27" s="100"/>
      <c r="C27" s="100"/>
      <c r="D27" s="100"/>
      <c r="E27" s="27"/>
      <c r="F27" s="46">
        <f>+E31</f>
        <v>56506496</v>
      </c>
      <c r="I27" s="40" t="s">
        <v>73</v>
      </c>
      <c r="J27" s="41">
        <f>SUM(J22:J26)</f>
        <v>66806623</v>
      </c>
      <c r="K27" s="41">
        <f>SUM(K22:K26)</f>
        <v>99257625</v>
      </c>
    </row>
    <row r="28" spans="1:11">
      <c r="A28" s="6"/>
      <c r="B28" s="7"/>
      <c r="C28" s="7"/>
      <c r="D28" s="7"/>
      <c r="E28" s="12"/>
      <c r="F28" s="10"/>
    </row>
    <row r="29" spans="1:11">
      <c r="A29" s="90" t="s">
        <v>74</v>
      </c>
      <c r="B29" s="90"/>
      <c r="C29" s="90"/>
      <c r="D29" s="90"/>
      <c r="E29" s="27">
        <f>+J24</f>
        <v>14840426</v>
      </c>
      <c r="F29" s="10"/>
    </row>
    <row r="30" spans="1:11">
      <c r="A30" s="90" t="s">
        <v>75</v>
      </c>
      <c r="B30" s="90"/>
      <c r="C30" s="90"/>
      <c r="D30" s="90"/>
      <c r="E30" s="27">
        <f>+K24</f>
        <v>71346922</v>
      </c>
      <c r="F30" s="10"/>
    </row>
    <row r="31" spans="1:11">
      <c r="A31" s="90"/>
      <c r="B31" s="90"/>
      <c r="C31" s="90"/>
      <c r="D31" s="90"/>
      <c r="E31" s="47">
        <f>+E30-E29</f>
        <v>56506496</v>
      </c>
      <c r="F31" s="10"/>
    </row>
    <row r="32" spans="1:11" ht="13.5" thickBot="1">
      <c r="A32" s="119" t="s">
        <v>76</v>
      </c>
      <c r="B32" s="120"/>
      <c r="C32" s="120"/>
      <c r="D32" s="121"/>
      <c r="E32" s="44"/>
      <c r="F32" s="48">
        <f>SUM(F4:F31)</f>
        <v>446215925</v>
      </c>
    </row>
    <row r="33" spans="1:6" ht="13.5" thickTop="1">
      <c r="A33" s="17"/>
      <c r="E33" s="14"/>
    </row>
    <row r="34" spans="1:6" ht="7.5" customHeight="1"/>
    <row r="35" spans="1:6" s="3" customFormat="1">
      <c r="A35" s="104" t="s">
        <v>46</v>
      </c>
      <c r="B35" s="105"/>
      <c r="C35" s="105"/>
      <c r="D35" s="106"/>
      <c r="E35" s="37" t="s">
        <v>122</v>
      </c>
      <c r="F35" s="36" t="s">
        <v>122</v>
      </c>
    </row>
    <row r="36" spans="1:6">
      <c r="A36" s="94" t="s">
        <v>77</v>
      </c>
      <c r="B36" s="95"/>
      <c r="C36" s="95"/>
      <c r="D36" s="107"/>
      <c r="E36" s="20"/>
      <c r="F36" s="21"/>
    </row>
    <row r="37" spans="1:6">
      <c r="A37" s="90" t="s">
        <v>78</v>
      </c>
      <c r="B37" s="90"/>
      <c r="C37" s="90"/>
      <c r="D37" s="90"/>
      <c r="E37" s="27">
        <f>+J22</f>
        <v>50514366</v>
      </c>
      <c r="F37" s="22"/>
    </row>
    <row r="38" spans="1:6">
      <c r="A38" s="90" t="s">
        <v>79</v>
      </c>
      <c r="B38" s="90"/>
      <c r="C38" s="90"/>
      <c r="D38" s="90"/>
      <c r="E38" s="27">
        <f>20910415+6146280+23562515+85399914+2640272+24108760-375812-6173988-36288</f>
        <v>156182068</v>
      </c>
      <c r="F38" s="22"/>
    </row>
    <row r="39" spans="1:6">
      <c r="A39" s="90" t="s">
        <v>80</v>
      </c>
      <c r="B39" s="90"/>
      <c r="C39" s="90"/>
      <c r="D39" s="90"/>
      <c r="E39" s="27">
        <v>2654951</v>
      </c>
      <c r="F39" s="22"/>
    </row>
    <row r="40" spans="1:6">
      <c r="A40" s="90" t="s">
        <v>81</v>
      </c>
      <c r="B40" s="90"/>
      <c r="C40" s="90"/>
      <c r="D40" s="90"/>
      <c r="E40" s="27">
        <f>+K22</f>
        <v>25930703</v>
      </c>
      <c r="F40" s="46">
        <f>+E37+E38+E39-E40</f>
        <v>183420682</v>
      </c>
    </row>
    <row r="41" spans="1:6">
      <c r="A41" s="108"/>
      <c r="B41" s="109"/>
      <c r="C41" s="109"/>
      <c r="D41" s="110"/>
      <c r="E41" s="12"/>
      <c r="F41" s="22"/>
    </row>
    <row r="42" spans="1:6">
      <c r="A42" s="90" t="s">
        <v>82</v>
      </c>
      <c r="B42" s="90"/>
      <c r="C42" s="90"/>
      <c r="D42" s="90"/>
      <c r="E42" s="27">
        <v>1728438</v>
      </c>
      <c r="F42" s="22"/>
    </row>
    <row r="43" spans="1:6">
      <c r="A43" s="90" t="s">
        <v>83</v>
      </c>
      <c r="B43" s="90"/>
      <c r="C43" s="90"/>
      <c r="D43" s="90"/>
      <c r="E43" s="27">
        <v>136177</v>
      </c>
      <c r="F43" s="22"/>
    </row>
    <row r="44" spans="1:6">
      <c r="A44" s="90" t="s">
        <v>84</v>
      </c>
      <c r="B44" s="90"/>
      <c r="C44" s="90"/>
      <c r="D44" s="90"/>
      <c r="E44" s="27">
        <f>297683+3721124+211948+40973</f>
        <v>4271728</v>
      </c>
      <c r="F44" s="46">
        <f>SUM(E42:E44)</f>
        <v>6136343</v>
      </c>
    </row>
    <row r="45" spans="1:6">
      <c r="A45" s="116"/>
      <c r="B45" s="117"/>
      <c r="C45" s="117"/>
      <c r="D45" s="118"/>
      <c r="E45" s="12"/>
      <c r="F45" s="22"/>
    </row>
    <row r="46" spans="1:6">
      <c r="A46" s="94" t="s">
        <v>133</v>
      </c>
      <c r="B46" s="95"/>
      <c r="C46" s="95"/>
      <c r="D46" s="107"/>
      <c r="E46" s="12"/>
      <c r="F46" s="22"/>
    </row>
    <row r="47" spans="1:6">
      <c r="A47" s="90" t="s">
        <v>79</v>
      </c>
      <c r="B47" s="90"/>
      <c r="C47" s="90"/>
      <c r="D47" s="90"/>
      <c r="E47" s="27">
        <v>111410560</v>
      </c>
      <c r="F47" s="46">
        <f>+E47+E48</f>
        <v>175788238</v>
      </c>
    </row>
    <row r="48" spans="1:6">
      <c r="A48" s="90" t="s">
        <v>135</v>
      </c>
      <c r="B48" s="90"/>
      <c r="C48" s="90"/>
      <c r="D48" s="90"/>
      <c r="E48" s="27">
        <v>64377678</v>
      </c>
      <c r="F48" s="22"/>
    </row>
    <row r="49" spans="1:6">
      <c r="A49" s="97"/>
      <c r="B49" s="98"/>
      <c r="C49" s="98"/>
      <c r="D49" s="99"/>
      <c r="E49" s="12"/>
      <c r="F49" s="22"/>
    </row>
    <row r="50" spans="1:6" ht="13.5" thickBot="1">
      <c r="A50" s="122" t="s">
        <v>85</v>
      </c>
      <c r="B50" s="122"/>
      <c r="C50" s="122"/>
      <c r="D50" s="122"/>
      <c r="E50" s="40"/>
      <c r="F50" s="16">
        <f>+F40+F44+F47</f>
        <v>365345263</v>
      </c>
    </row>
    <row r="51" spans="1:6" ht="13.5" thickTop="1">
      <c r="A51" s="23"/>
      <c r="D51" s="9"/>
      <c r="E51" s="11"/>
      <c r="F51" s="22"/>
    </row>
    <row r="52" spans="1:6">
      <c r="A52" s="96" t="s">
        <v>86</v>
      </c>
      <c r="B52" s="96"/>
      <c r="C52" s="96"/>
      <c r="D52" s="96"/>
      <c r="E52" s="27"/>
      <c r="F52" s="46">
        <f>+E56</f>
        <v>3353900</v>
      </c>
    </row>
    <row r="53" spans="1:6">
      <c r="A53" s="90" t="s">
        <v>78</v>
      </c>
      <c r="B53" s="90"/>
      <c r="C53" s="90"/>
      <c r="D53" s="90"/>
      <c r="E53" s="27">
        <f>+J26</f>
        <v>1451831</v>
      </c>
      <c r="F53" s="22"/>
    </row>
    <row r="54" spans="1:6">
      <c r="A54" s="90" t="s">
        <v>87</v>
      </c>
      <c r="B54" s="90"/>
      <c r="C54" s="90"/>
      <c r="D54" s="90"/>
      <c r="E54" s="27">
        <f>3721341+160728</f>
        <v>3882069</v>
      </c>
      <c r="F54" s="22"/>
    </row>
    <row r="55" spans="1:6">
      <c r="A55" s="90" t="s">
        <v>81</v>
      </c>
      <c r="B55" s="90"/>
      <c r="C55" s="90"/>
      <c r="D55" s="90"/>
      <c r="E55" s="27">
        <f>+K26</f>
        <v>1980000</v>
      </c>
      <c r="F55" s="22"/>
    </row>
    <row r="56" spans="1:6">
      <c r="A56" s="129"/>
      <c r="B56" s="130"/>
      <c r="C56" s="130"/>
      <c r="D56" s="131"/>
      <c r="E56" s="49">
        <f>+E53+E54-E55</f>
        <v>3353900</v>
      </c>
      <c r="F56" s="28"/>
    </row>
    <row r="57" spans="1:6" ht="9" customHeight="1">
      <c r="A57" s="24"/>
      <c r="B57" s="25"/>
      <c r="C57" s="25"/>
      <c r="D57" s="26"/>
      <c r="E57" s="27"/>
      <c r="F57" s="28"/>
    </row>
    <row r="58" spans="1:6" s="3" customFormat="1">
      <c r="A58" s="104" t="s">
        <v>46</v>
      </c>
      <c r="B58" s="105"/>
      <c r="C58" s="105"/>
      <c r="D58" s="106"/>
      <c r="E58" s="37" t="s">
        <v>122</v>
      </c>
      <c r="F58" s="36" t="s">
        <v>122</v>
      </c>
    </row>
    <row r="59" spans="1:6">
      <c r="A59" s="136" t="s">
        <v>88</v>
      </c>
      <c r="B59" s="137"/>
      <c r="C59" s="137"/>
      <c r="D59" s="138"/>
      <c r="E59" s="12"/>
      <c r="F59" s="22">
        <f>+E67</f>
        <v>17436892</v>
      </c>
    </row>
    <row r="60" spans="1:6">
      <c r="A60" s="139" t="s">
        <v>89</v>
      </c>
      <c r="B60" s="38" t="s">
        <v>78</v>
      </c>
      <c r="C60" s="38" t="s">
        <v>79</v>
      </c>
      <c r="D60" s="38" t="s">
        <v>90</v>
      </c>
      <c r="E60" s="12">
        <f>+B61+C61-D61</f>
        <v>0</v>
      </c>
      <c r="F60" s="22"/>
    </row>
    <row r="61" spans="1:6">
      <c r="A61" s="140"/>
      <c r="B61" s="4">
        <v>0</v>
      </c>
      <c r="C61" s="4">
        <v>0</v>
      </c>
      <c r="D61" s="4">
        <v>0</v>
      </c>
      <c r="E61" s="12"/>
      <c r="F61" s="22"/>
    </row>
    <row r="62" spans="1:6">
      <c r="A62" s="90" t="s">
        <v>91</v>
      </c>
      <c r="B62" s="90"/>
      <c r="C62" s="90"/>
      <c r="D62" s="90"/>
      <c r="E62" s="27">
        <f>8621697</f>
        <v>8621697</v>
      </c>
      <c r="F62" s="22"/>
    </row>
    <row r="63" spans="1:6">
      <c r="A63" s="90" t="s">
        <v>92</v>
      </c>
      <c r="B63" s="90"/>
      <c r="C63" s="90"/>
      <c r="D63" s="90"/>
      <c r="E63" s="27">
        <v>509013</v>
      </c>
      <c r="F63" s="22"/>
    </row>
    <row r="64" spans="1:6">
      <c r="A64" s="128" t="s">
        <v>93</v>
      </c>
      <c r="B64" s="128"/>
      <c r="C64" s="128"/>
      <c r="D64" s="128"/>
      <c r="E64" s="27">
        <v>463131</v>
      </c>
      <c r="F64" s="22"/>
    </row>
    <row r="65" spans="1:6">
      <c r="A65" s="128" t="s">
        <v>136</v>
      </c>
      <c r="B65" s="128"/>
      <c r="C65" s="128"/>
      <c r="D65" s="128"/>
      <c r="E65" s="27">
        <v>7817179</v>
      </c>
      <c r="F65" s="22"/>
    </row>
    <row r="66" spans="1:6">
      <c r="A66" s="90" t="s">
        <v>94</v>
      </c>
      <c r="B66" s="90"/>
      <c r="C66" s="90"/>
      <c r="D66" s="90"/>
      <c r="E66" s="27">
        <v>25872</v>
      </c>
      <c r="F66" s="22"/>
    </row>
    <row r="67" spans="1:6">
      <c r="A67" s="132"/>
      <c r="B67" s="133"/>
      <c r="C67" s="133"/>
      <c r="D67" s="134"/>
      <c r="E67" s="13">
        <f>SUM(E59:E66)</f>
        <v>17436892</v>
      </c>
      <c r="F67" s="28"/>
    </row>
    <row r="68" spans="1:6" ht="3.75" customHeight="1">
      <c r="A68" s="1"/>
      <c r="B68" s="1"/>
      <c r="C68" s="1"/>
      <c r="D68" s="1"/>
    </row>
    <row r="69" spans="1:6">
      <c r="A69" s="94" t="s">
        <v>95</v>
      </c>
      <c r="B69" s="95"/>
      <c r="C69" s="95"/>
      <c r="D69" s="107"/>
      <c r="E69" s="20"/>
      <c r="F69" s="21">
        <f>SUM(E70:E77)</f>
        <v>14171213</v>
      </c>
    </row>
    <row r="70" spans="1:6">
      <c r="A70" s="135" t="s">
        <v>96</v>
      </c>
      <c r="B70" s="135"/>
      <c r="C70" s="135"/>
      <c r="D70" s="135"/>
      <c r="E70" s="27">
        <v>768500</v>
      </c>
      <c r="F70" s="22"/>
    </row>
    <row r="71" spans="1:6">
      <c r="A71" s="90" t="s">
        <v>131</v>
      </c>
      <c r="B71" s="90"/>
      <c r="C71" s="90"/>
      <c r="D71" s="90"/>
      <c r="E71" s="12"/>
      <c r="F71" s="22"/>
    </row>
    <row r="72" spans="1:6">
      <c r="A72" s="90" t="s">
        <v>132</v>
      </c>
      <c r="B72" s="123"/>
      <c r="C72" s="123"/>
      <c r="D72" s="123"/>
      <c r="E72" s="12"/>
      <c r="F72" s="22"/>
    </row>
    <row r="73" spans="1:6">
      <c r="A73" s="124"/>
      <c r="B73" s="125"/>
      <c r="C73" s="125"/>
      <c r="D73" s="126"/>
      <c r="E73" s="12"/>
      <c r="F73" s="22"/>
    </row>
    <row r="74" spans="1:6">
      <c r="A74" s="127" t="s">
        <v>97</v>
      </c>
      <c r="B74" s="127"/>
      <c r="C74" s="127"/>
      <c r="D74" s="127"/>
      <c r="E74" s="27">
        <v>9643495</v>
      </c>
      <c r="F74" s="22"/>
    </row>
    <row r="75" spans="1:6" s="42" customFormat="1">
      <c r="A75" s="127" t="s">
        <v>152</v>
      </c>
      <c r="B75" s="127"/>
      <c r="C75" s="127"/>
      <c r="D75" s="127"/>
      <c r="E75" s="27">
        <v>3128224</v>
      </c>
      <c r="F75" s="22"/>
    </row>
    <row r="76" spans="1:6">
      <c r="A76" s="90" t="s">
        <v>124</v>
      </c>
      <c r="B76" s="90"/>
      <c r="C76" s="90"/>
      <c r="D76" s="90"/>
      <c r="E76" s="27">
        <f>101929+180724+2400</f>
        <v>285053</v>
      </c>
      <c r="F76" s="22"/>
    </row>
    <row r="77" spans="1:6">
      <c r="A77" s="127" t="s">
        <v>98</v>
      </c>
      <c r="B77" s="127"/>
      <c r="C77" s="127"/>
      <c r="D77" s="127"/>
      <c r="E77" s="27">
        <v>345941</v>
      </c>
      <c r="F77" s="22"/>
    </row>
    <row r="78" spans="1:6">
      <c r="A78" s="23"/>
      <c r="D78" s="9"/>
      <c r="E78" s="12"/>
      <c r="F78" s="22"/>
    </row>
    <row r="79" spans="1:6">
      <c r="A79" s="100" t="s">
        <v>99</v>
      </c>
      <c r="B79" s="100"/>
      <c r="C79" s="100"/>
      <c r="D79" s="100"/>
      <c r="E79" s="27">
        <v>0</v>
      </c>
      <c r="F79" s="50">
        <v>18125096</v>
      </c>
    </row>
    <row r="80" spans="1:6">
      <c r="A80" s="6"/>
      <c r="B80" s="7"/>
      <c r="C80" s="7"/>
      <c r="D80" s="8"/>
      <c r="E80" s="12"/>
      <c r="F80" s="22"/>
    </row>
    <row r="81" spans="1:6">
      <c r="A81" s="100" t="s">
        <v>100</v>
      </c>
      <c r="B81" s="100"/>
      <c r="C81" s="100"/>
      <c r="D81" s="100"/>
      <c r="E81" s="27">
        <v>0</v>
      </c>
      <c r="F81" s="46">
        <v>8280588</v>
      </c>
    </row>
    <row r="82" spans="1:6">
      <c r="A82" s="6"/>
      <c r="B82" s="7"/>
      <c r="C82" s="7"/>
      <c r="D82" s="8"/>
      <c r="E82" s="12"/>
      <c r="F82" s="22"/>
    </row>
    <row r="83" spans="1:6">
      <c r="A83" s="90" t="s">
        <v>101</v>
      </c>
      <c r="B83" s="90"/>
      <c r="C83" s="90"/>
      <c r="D83" s="90"/>
      <c r="E83" s="27">
        <v>0</v>
      </c>
      <c r="F83" s="46">
        <v>1300000</v>
      </c>
    </row>
    <row r="84" spans="1:6">
      <c r="A84" s="6"/>
      <c r="B84" s="7"/>
      <c r="C84" s="7"/>
      <c r="D84" s="8"/>
      <c r="E84" s="12"/>
      <c r="F84" s="22"/>
    </row>
    <row r="85" spans="1:6">
      <c r="A85" s="96" t="s">
        <v>102</v>
      </c>
      <c r="B85" s="96"/>
      <c r="C85" s="96"/>
      <c r="D85" s="96"/>
      <c r="E85" s="27"/>
      <c r="F85" s="50">
        <f>SUM(E86:E113)</f>
        <v>6604520</v>
      </c>
    </row>
    <row r="86" spans="1:6">
      <c r="A86" s="90" t="s">
        <v>103</v>
      </c>
      <c r="B86" s="90"/>
      <c r="C86" s="90"/>
      <c r="D86" s="90"/>
      <c r="E86" s="27">
        <v>33780</v>
      </c>
      <c r="F86" s="29"/>
    </row>
    <row r="87" spans="1:6">
      <c r="A87" s="90" t="s">
        <v>104</v>
      </c>
      <c r="B87" s="90"/>
      <c r="C87" s="90"/>
      <c r="D87" s="90"/>
      <c r="E87" s="27">
        <v>150000</v>
      </c>
      <c r="F87" s="22"/>
    </row>
    <row r="88" spans="1:6">
      <c r="A88" s="90" t="s">
        <v>105</v>
      </c>
      <c r="B88" s="90"/>
      <c r="C88" s="90"/>
      <c r="D88" s="90"/>
      <c r="E88" s="27">
        <v>800000</v>
      </c>
      <c r="F88" s="22"/>
    </row>
    <row r="89" spans="1:6">
      <c r="A89" s="90" t="s">
        <v>106</v>
      </c>
      <c r="B89" s="90"/>
      <c r="C89" s="90"/>
      <c r="D89" s="90"/>
      <c r="E89" s="27">
        <v>96123</v>
      </c>
      <c r="F89" s="22"/>
    </row>
    <row r="90" spans="1:6">
      <c r="A90" s="90" t="s">
        <v>107</v>
      </c>
      <c r="B90" s="103"/>
      <c r="C90" s="103"/>
      <c r="D90" s="103"/>
      <c r="E90" s="27">
        <v>52550</v>
      </c>
      <c r="F90" s="22"/>
    </row>
    <row r="91" spans="1:6">
      <c r="A91" s="90" t="s">
        <v>126</v>
      </c>
      <c r="B91" s="103"/>
      <c r="C91" s="103"/>
      <c r="D91" s="103"/>
      <c r="E91" s="27">
        <v>36506</v>
      </c>
      <c r="F91" s="22"/>
    </row>
    <row r="92" spans="1:6">
      <c r="A92" s="90" t="s">
        <v>139</v>
      </c>
      <c r="B92" s="90"/>
      <c r="C92" s="90"/>
      <c r="D92" s="90"/>
      <c r="E92" s="27">
        <v>5000</v>
      </c>
      <c r="F92" s="22"/>
    </row>
    <row r="93" spans="1:6">
      <c r="A93" s="90" t="s">
        <v>147</v>
      </c>
      <c r="B93" s="103"/>
      <c r="C93" s="103"/>
      <c r="D93" s="103"/>
      <c r="E93" s="27">
        <v>28450</v>
      </c>
      <c r="F93" s="22"/>
    </row>
    <row r="94" spans="1:6" s="42" customFormat="1">
      <c r="A94" s="90" t="s">
        <v>150</v>
      </c>
      <c r="B94" s="103"/>
      <c r="C94" s="103"/>
      <c r="D94" s="103"/>
      <c r="E94" s="27">
        <v>66300</v>
      </c>
      <c r="F94" s="22"/>
    </row>
    <row r="95" spans="1:6">
      <c r="A95" s="90" t="s">
        <v>108</v>
      </c>
      <c r="B95" s="90"/>
      <c r="C95" s="90"/>
      <c r="D95" s="90"/>
      <c r="E95" s="27">
        <v>504419</v>
      </c>
      <c r="F95" s="22"/>
    </row>
    <row r="96" spans="1:6">
      <c r="A96" s="90" t="s">
        <v>109</v>
      </c>
      <c r="B96" s="103"/>
      <c r="C96" s="103"/>
      <c r="D96" s="103"/>
      <c r="E96" s="27">
        <v>2450000</v>
      </c>
      <c r="F96" s="22"/>
    </row>
    <row r="97" spans="1:6">
      <c r="A97" s="90" t="s">
        <v>137</v>
      </c>
      <c r="B97" s="103"/>
      <c r="C97" s="103"/>
      <c r="D97" s="103"/>
      <c r="E97" s="27">
        <v>638212</v>
      </c>
      <c r="F97" s="22"/>
    </row>
    <row r="98" spans="1:6">
      <c r="A98" s="90" t="s">
        <v>138</v>
      </c>
      <c r="B98" s="103"/>
      <c r="C98" s="103"/>
      <c r="D98" s="103"/>
      <c r="E98" s="27">
        <f>1157+1510+9740+5566</f>
        <v>17973</v>
      </c>
      <c r="F98" s="22"/>
    </row>
    <row r="99" spans="1:6">
      <c r="A99" s="90" t="s">
        <v>110</v>
      </c>
      <c r="B99" s="90"/>
      <c r="C99" s="90"/>
      <c r="D99" s="90"/>
      <c r="E99" s="27">
        <f>63866+68</f>
        <v>63934</v>
      </c>
      <c r="F99" s="22"/>
    </row>
    <row r="100" spans="1:6">
      <c r="A100" s="90" t="s">
        <v>111</v>
      </c>
      <c r="B100" s="90"/>
      <c r="C100" s="90"/>
      <c r="D100" s="90"/>
      <c r="E100" s="27">
        <f>315576+7300</f>
        <v>322876</v>
      </c>
      <c r="F100" s="22"/>
    </row>
    <row r="101" spans="1:6">
      <c r="A101" s="90" t="s">
        <v>112</v>
      </c>
      <c r="B101" s="103"/>
      <c r="C101" s="103"/>
      <c r="D101" s="103"/>
      <c r="E101" s="27">
        <v>124958</v>
      </c>
      <c r="F101" s="22"/>
    </row>
    <row r="102" spans="1:6">
      <c r="A102" s="90" t="s">
        <v>125</v>
      </c>
      <c r="B102" s="90"/>
      <c r="C102" s="90"/>
      <c r="D102" s="90"/>
      <c r="E102" s="27">
        <v>27735</v>
      </c>
      <c r="F102" s="22"/>
    </row>
    <row r="103" spans="1:6">
      <c r="A103" s="90" t="s">
        <v>113</v>
      </c>
      <c r="B103" s="103"/>
      <c r="C103" s="103"/>
      <c r="D103" s="103"/>
      <c r="E103" s="27">
        <v>4300</v>
      </c>
      <c r="F103" s="22"/>
    </row>
    <row r="104" spans="1:6">
      <c r="A104" s="90" t="s">
        <v>128</v>
      </c>
      <c r="B104" s="103"/>
      <c r="C104" s="103"/>
      <c r="D104" s="103"/>
      <c r="E104" s="27">
        <v>10059</v>
      </c>
      <c r="F104" s="22"/>
    </row>
    <row r="105" spans="1:6">
      <c r="A105" s="90" t="s">
        <v>114</v>
      </c>
      <c r="B105" s="103"/>
      <c r="C105" s="103"/>
      <c r="D105" s="103"/>
      <c r="E105" s="27">
        <v>148500</v>
      </c>
      <c r="F105" s="22"/>
    </row>
    <row r="106" spans="1:6">
      <c r="A106" s="90" t="s">
        <v>151</v>
      </c>
      <c r="B106" s="90"/>
      <c r="C106" s="90"/>
      <c r="D106" s="90"/>
      <c r="E106" s="27">
        <f>267453+41140</f>
        <v>308593</v>
      </c>
      <c r="F106" s="22"/>
    </row>
    <row r="107" spans="1:6">
      <c r="A107" s="90" t="s">
        <v>115</v>
      </c>
      <c r="B107" s="90"/>
      <c r="C107" s="90"/>
      <c r="D107" s="90"/>
      <c r="E107" s="27">
        <f>38768+46730</f>
        <v>85498</v>
      </c>
      <c r="F107" s="22"/>
    </row>
    <row r="108" spans="1:6">
      <c r="A108" s="90" t="s">
        <v>116</v>
      </c>
      <c r="B108" s="90"/>
      <c r="C108" s="90"/>
      <c r="D108" s="90"/>
      <c r="E108" s="27">
        <v>116757</v>
      </c>
      <c r="F108" s="22"/>
    </row>
    <row r="109" spans="1:6">
      <c r="A109" s="90" t="s">
        <v>117</v>
      </c>
      <c r="B109" s="90"/>
      <c r="C109" s="90"/>
      <c r="D109" s="90"/>
      <c r="E109" s="27">
        <v>63920</v>
      </c>
      <c r="F109" s="22"/>
    </row>
    <row r="110" spans="1:6">
      <c r="A110" s="90" t="s">
        <v>118</v>
      </c>
      <c r="B110" s="90"/>
      <c r="C110" s="90"/>
      <c r="D110" s="90"/>
      <c r="E110" s="27">
        <v>2000</v>
      </c>
      <c r="F110" s="22"/>
    </row>
    <row r="111" spans="1:6">
      <c r="A111" s="90" t="s">
        <v>119</v>
      </c>
      <c r="B111" s="90"/>
      <c r="C111" s="90"/>
      <c r="D111" s="90"/>
      <c r="E111" s="27">
        <f>23342+22909+41124+46819</f>
        <v>134194</v>
      </c>
      <c r="F111" s="22"/>
    </row>
    <row r="112" spans="1:6">
      <c r="A112" s="90" t="s">
        <v>127</v>
      </c>
      <c r="B112" s="103"/>
      <c r="C112" s="103"/>
      <c r="D112" s="103"/>
      <c r="E112" s="27">
        <v>311883</v>
      </c>
      <c r="F112" s="22"/>
    </row>
    <row r="113" spans="1:10">
      <c r="A113" s="108"/>
      <c r="B113" s="114"/>
      <c r="C113" s="114"/>
      <c r="D113" s="115"/>
      <c r="E113" s="12"/>
      <c r="F113" s="28"/>
    </row>
    <row r="114" spans="1:10" ht="13.5" thickBot="1">
      <c r="A114" s="111" t="s">
        <v>120</v>
      </c>
      <c r="B114" s="112"/>
      <c r="C114" s="112"/>
      <c r="D114" s="113"/>
      <c r="E114" s="12"/>
      <c r="F114" s="30">
        <f>+F50+F52+F59+F69+F79+F81+F85+F83</f>
        <v>434617472</v>
      </c>
    </row>
    <row r="115" spans="1:10" ht="14.25" thickTop="1" thickBot="1">
      <c r="A115" s="31"/>
      <c r="B115" s="15"/>
      <c r="C115" s="15"/>
      <c r="D115" s="33" t="s">
        <v>121</v>
      </c>
      <c r="E115" s="44"/>
      <c r="F115" s="34">
        <f>+F32-F114</f>
        <v>11598453</v>
      </c>
    </row>
    <row r="116" spans="1:10" ht="13.5" thickTop="1">
      <c r="J116" s="32"/>
    </row>
    <row r="117" spans="1:10">
      <c r="E117" s="45"/>
      <c r="F117" s="35"/>
    </row>
    <row r="118" spans="1:10">
      <c r="E118" s="45"/>
      <c r="F118" s="35"/>
      <c r="G118" s="32"/>
    </row>
  </sheetData>
  <mergeCells count="102">
    <mergeCell ref="A23:D23"/>
    <mergeCell ref="A24:D24"/>
    <mergeCell ref="A26:D26"/>
    <mergeCell ref="A76:D76"/>
    <mergeCell ref="A77:D77"/>
    <mergeCell ref="A79:D79"/>
    <mergeCell ref="A64:D64"/>
    <mergeCell ref="A66:D66"/>
    <mergeCell ref="A67:D67"/>
    <mergeCell ref="A69:D69"/>
    <mergeCell ref="A70:D70"/>
    <mergeCell ref="A58:D58"/>
    <mergeCell ref="A59:D59"/>
    <mergeCell ref="A60:A61"/>
    <mergeCell ref="A62:D62"/>
    <mergeCell ref="A75:D75"/>
    <mergeCell ref="A25:D25"/>
    <mergeCell ref="A32:D32"/>
    <mergeCell ref="A45:D45"/>
    <mergeCell ref="A50:D50"/>
    <mergeCell ref="A71:D71"/>
    <mergeCell ref="A72:D72"/>
    <mergeCell ref="A73:D73"/>
    <mergeCell ref="A74:D74"/>
    <mergeCell ref="A65:D65"/>
    <mergeCell ref="A63:D63"/>
    <mergeCell ref="A54:D54"/>
    <mergeCell ref="A55:D55"/>
    <mergeCell ref="A46:D46"/>
    <mergeCell ref="A47:D47"/>
    <mergeCell ref="A56:D56"/>
    <mergeCell ref="A43:D43"/>
    <mergeCell ref="A44:D44"/>
    <mergeCell ref="A49:D49"/>
    <mergeCell ref="A52:D52"/>
    <mergeCell ref="A53:D53"/>
    <mergeCell ref="A105:D105"/>
    <mergeCell ref="A106:D106"/>
    <mergeCell ref="A107:D107"/>
    <mergeCell ref="A114:D114"/>
    <mergeCell ref="A108:D108"/>
    <mergeCell ref="A109:D109"/>
    <mergeCell ref="A110:D110"/>
    <mergeCell ref="A111:D111"/>
    <mergeCell ref="A112:D112"/>
    <mergeCell ref="A113:D113"/>
    <mergeCell ref="A96:D96"/>
    <mergeCell ref="A98:D98"/>
    <mergeCell ref="A102:D102"/>
    <mergeCell ref="A103:D103"/>
    <mergeCell ref="A104:D104"/>
    <mergeCell ref="A99:D99"/>
    <mergeCell ref="A100:D100"/>
    <mergeCell ref="A101:D101"/>
    <mergeCell ref="A81:D81"/>
    <mergeCell ref="A83:D83"/>
    <mergeCell ref="A85:D85"/>
    <mergeCell ref="A86:D86"/>
    <mergeCell ref="A97:D97"/>
    <mergeCell ref="A87:D87"/>
    <mergeCell ref="A88:D88"/>
    <mergeCell ref="A89:D89"/>
    <mergeCell ref="A90:D90"/>
    <mergeCell ref="A91:D91"/>
    <mergeCell ref="A92:D92"/>
    <mergeCell ref="A93:D93"/>
    <mergeCell ref="A95:D95"/>
    <mergeCell ref="A94:D94"/>
    <mergeCell ref="A27:D27"/>
    <mergeCell ref="A48:D48"/>
    <mergeCell ref="A29:D29"/>
    <mergeCell ref="A30:D30"/>
    <mergeCell ref="A31:D31"/>
    <mergeCell ref="A35:D35"/>
    <mergeCell ref="A36:D36"/>
    <mergeCell ref="A37:D37"/>
    <mergeCell ref="A38:D38"/>
    <mergeCell ref="A39:D39"/>
    <mergeCell ref="A40:D40"/>
    <mergeCell ref="A41:D41"/>
    <mergeCell ref="A42:D42"/>
    <mergeCell ref="A18:D18"/>
    <mergeCell ref="A19:D19"/>
    <mergeCell ref="A20:D20"/>
    <mergeCell ref="A21:D21"/>
    <mergeCell ref="A22:D22"/>
    <mergeCell ref="A14:D14"/>
    <mergeCell ref="A15:D15"/>
    <mergeCell ref="A11:D11"/>
    <mergeCell ref="A16:D16"/>
    <mergeCell ref="A17:D17"/>
    <mergeCell ref="A8:D8"/>
    <mergeCell ref="A9:D9"/>
    <mergeCell ref="A10:D10"/>
    <mergeCell ref="A12:D12"/>
    <mergeCell ref="A13:D13"/>
    <mergeCell ref="A1:F1"/>
    <mergeCell ref="A2:F2"/>
    <mergeCell ref="A3:D3"/>
    <mergeCell ref="A4:D4"/>
    <mergeCell ref="A6:D6"/>
    <mergeCell ref="A7:D7"/>
  </mergeCells>
  <pageMargins left="0.91" right="0.2" top="0.41" bottom="0.35" header="0.24" footer="0.24"/>
  <pageSetup paperSize="9" orientation="portrait" verticalDpi="0" r:id="rId1"/>
  <rowBreaks count="1" manualBreakCount="1">
    <brk id="57" max="16383" man="1"/>
  </rowBreaks>
  <ignoredErrors>
    <ignoredError sqref="J27:K27"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Result 31.12.13</vt:lpstr>
      <vt:lpstr>GROUPING</vt:lpstr>
      <vt:lpstr>'Result 31.12.13'!Print_Area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meeta</dc:creator>
  <cp:lastModifiedBy>SRP</cp:lastModifiedBy>
  <cp:lastPrinted>2014-01-31T06:59:25Z</cp:lastPrinted>
  <dcterms:created xsi:type="dcterms:W3CDTF">2005-04-28T12:49:33Z</dcterms:created>
  <dcterms:modified xsi:type="dcterms:W3CDTF">2014-08-21T01:02:21Z</dcterms:modified>
</cp:coreProperties>
</file>